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5e50bae56e95ee79/デスクトップ/"/>
    </mc:Choice>
  </mc:AlternateContent>
  <xr:revisionPtr revIDLastSave="8" documentId="8_{1BC5B570-7600-46DE-ABAD-F666CDE28D1E}" xr6:coauthVersionLast="47" xr6:coauthVersionMax="47" xr10:uidLastSave="{3577C02F-6F63-47D5-A7EE-8A4CC47462BF}"/>
  <bookViews>
    <workbookView xWindow="-110" yWindow="-110" windowWidth="19420" windowHeight="11500" xr2:uid="{00000000-000D-0000-FFFF-FFFF00000000}"/>
  </bookViews>
  <sheets>
    <sheet name="相談担当者入力用" sheetId="34" r:id="rId1"/>
    <sheet name="項目一覧" sheetId="38" r:id="rId2"/>
    <sheet name="記入例" sheetId="37" r:id="rId3"/>
    <sheet name="委員使用欄" sheetId="32" r:id="rId4"/>
    <sheet name="Sheet1" sheetId="17" state="hidden" r:id="rId5"/>
    <sheet name="第一四半期こぴー" sheetId="23" state="hidden" r:id="rId6"/>
  </sheets>
  <definedNames>
    <definedName name="_xlnm._FilterDatabase" localSheetId="2" hidden="1">記入例!$A$10:$P$20</definedName>
    <definedName name="_xlnm._FilterDatabase" localSheetId="0" hidden="1">相談担当者入力用!$A$1:$P$13</definedName>
    <definedName name="_xlnm._FilterDatabase" localSheetId="5" hidden="1">第一四半期こぴー!$A$1:$G$1</definedName>
    <definedName name="_xlnm.Print_Area" localSheetId="2">記入例!#REF!</definedName>
    <definedName name="_xlnm.Print_Area" localSheetId="0">相談担当者入力用!#REF!</definedName>
    <definedName name="その他">委員使用欄!$E$5:$U$5</definedName>
    <definedName name="社会保険">委員使用欄!$E$3:$U$3</definedName>
    <definedName name="相談場所">委員使用欄!$B$3:$B$6</definedName>
    <definedName name="大分類">委員使用欄!$D$3:$D$5</definedName>
    <definedName name="労働">委員使用欄!$E$4:$U$4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1" i="23" l="1"/>
  <c r="J70" i="23"/>
  <c r="J69" i="23"/>
  <c r="J68" i="23"/>
  <c r="J67" i="23"/>
  <c r="J66" i="23"/>
  <c r="J65" i="23"/>
  <c r="J64" i="23"/>
  <c r="J63" i="23"/>
  <c r="J62" i="23"/>
  <c r="J61" i="23"/>
  <c r="J60" i="23"/>
  <c r="J59" i="23"/>
  <c r="J58" i="23"/>
  <c r="J57" i="23"/>
  <c r="J56" i="23"/>
  <c r="J55" i="23"/>
  <c r="J54" i="23"/>
  <c r="J53" i="23"/>
  <c r="J52" i="23"/>
  <c r="J51" i="23"/>
  <c r="J50" i="23"/>
  <c r="J49" i="23"/>
  <c r="J48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J4" i="23"/>
  <c r="J3" i="23"/>
  <c r="J2" i="23"/>
  <c r="R11" i="23"/>
  <c r="Q11" i="23"/>
  <c r="R10" i="23"/>
  <c r="Q10" i="23"/>
  <c r="S10" i="23" s="1"/>
  <c r="R9" i="23"/>
  <c r="Q9" i="23"/>
  <c r="R8" i="23"/>
  <c r="Q8" i="23"/>
  <c r="R7" i="23"/>
  <c r="Q7" i="23"/>
  <c r="R6" i="23"/>
  <c r="Q6" i="23"/>
  <c r="S6" i="23" s="1"/>
  <c r="R5" i="23"/>
  <c r="Q5" i="23"/>
  <c r="R4" i="23"/>
  <c r="Q4" i="23"/>
  <c r="R3" i="23"/>
  <c r="Q3" i="23"/>
  <c r="R2" i="23"/>
  <c r="Q2" i="23"/>
  <c r="R12" i="23" l="1"/>
  <c r="S5" i="23"/>
  <c r="S9" i="23"/>
  <c r="S4" i="23"/>
  <c r="S8" i="23"/>
  <c r="Q44" i="23"/>
  <c r="Q40" i="23"/>
  <c r="Q36" i="23"/>
  <c r="Q32" i="23"/>
  <c r="Q28" i="23"/>
  <c r="Q24" i="23"/>
  <c r="Q16" i="23"/>
  <c r="R43" i="23"/>
  <c r="R39" i="23"/>
  <c r="R35" i="23"/>
  <c r="R31" i="23"/>
  <c r="R27" i="23"/>
  <c r="R23" i="23"/>
  <c r="R19" i="23"/>
  <c r="Q43" i="23"/>
  <c r="Q39" i="23"/>
  <c r="Q35" i="23"/>
  <c r="Q31" i="23"/>
  <c r="Q27" i="23"/>
  <c r="Q23" i="23"/>
  <c r="Q19" i="23"/>
  <c r="R18" i="23"/>
  <c r="Q22" i="23"/>
  <c r="R20" i="23"/>
  <c r="R42" i="23"/>
  <c r="R38" i="23"/>
  <c r="R34" i="23"/>
  <c r="R30" i="23"/>
  <c r="R26" i="23"/>
  <c r="R22" i="23"/>
  <c r="R17" i="23"/>
  <c r="Q42" i="23"/>
  <c r="Q38" i="23"/>
  <c r="Q34" i="23"/>
  <c r="Q30" i="23"/>
  <c r="Q26" i="23"/>
  <c r="Q18" i="23"/>
  <c r="R45" i="23"/>
  <c r="R41" i="23"/>
  <c r="R37" i="23"/>
  <c r="R33" i="23"/>
  <c r="R29" i="23"/>
  <c r="R25" i="23"/>
  <c r="R21" i="23"/>
  <c r="R24" i="23"/>
  <c r="Q45" i="23"/>
  <c r="Q41" i="23"/>
  <c r="Q37" i="23"/>
  <c r="Q33" i="23"/>
  <c r="Q29" i="23"/>
  <c r="Q25" i="23"/>
  <c r="Q21" i="23"/>
  <c r="Q17" i="23"/>
  <c r="Q20" i="23"/>
  <c r="R44" i="23"/>
  <c r="R40" i="23"/>
  <c r="R36" i="23"/>
  <c r="R32" i="23"/>
  <c r="R28" i="23"/>
  <c r="R16" i="23"/>
  <c r="Q12" i="23"/>
  <c r="S2" i="23"/>
  <c r="S3" i="23"/>
  <c r="S7" i="23"/>
  <c r="S11" i="23"/>
  <c r="G300" i="23"/>
  <c r="G299" i="23"/>
  <c r="G298" i="23"/>
  <c r="G297" i="23"/>
  <c r="G296" i="23"/>
  <c r="G295" i="23"/>
  <c r="G294" i="23"/>
  <c r="G293" i="23"/>
  <c r="G292" i="23"/>
  <c r="G291" i="23"/>
  <c r="G290" i="23"/>
  <c r="G289" i="23"/>
  <c r="G288" i="23"/>
  <c r="G287" i="23"/>
  <c r="G286" i="23"/>
  <c r="G285" i="23"/>
  <c r="G284" i="23"/>
  <c r="G283" i="23"/>
  <c r="G282" i="23"/>
  <c r="G281" i="23"/>
  <c r="G280" i="23"/>
  <c r="G279" i="23"/>
  <c r="G278" i="23"/>
  <c r="G277" i="23"/>
  <c r="G276" i="23"/>
  <c r="G275" i="23"/>
  <c r="G274" i="23"/>
  <c r="G273" i="23"/>
  <c r="G272" i="23"/>
  <c r="G271" i="23"/>
  <c r="G270" i="23"/>
  <c r="G269" i="23"/>
  <c r="G268" i="23"/>
  <c r="G267" i="23"/>
  <c r="G266" i="23"/>
  <c r="G265" i="23"/>
  <c r="G264" i="23"/>
  <c r="G263" i="23"/>
  <c r="G262" i="23"/>
  <c r="G261" i="23"/>
  <c r="G260" i="23"/>
  <c r="G259" i="23"/>
  <c r="G258" i="23"/>
  <c r="G257" i="23"/>
  <c r="G256" i="23"/>
  <c r="G255" i="23"/>
  <c r="G254" i="23"/>
  <c r="G253" i="23"/>
  <c r="G252" i="23"/>
  <c r="G251" i="23"/>
  <c r="G250" i="23"/>
  <c r="G249" i="23"/>
  <c r="G248" i="23"/>
  <c r="G247" i="23"/>
  <c r="G246" i="23"/>
  <c r="G245" i="23"/>
  <c r="G244" i="23"/>
  <c r="G243" i="23"/>
  <c r="G242" i="23"/>
  <c r="G241" i="23"/>
  <c r="G240" i="23"/>
  <c r="G239" i="23"/>
  <c r="G238" i="23"/>
  <c r="G237" i="23"/>
  <c r="G236" i="23"/>
  <c r="G235" i="23"/>
  <c r="G234" i="23"/>
  <c r="G233" i="23"/>
  <c r="G232" i="23"/>
  <c r="G231" i="23"/>
  <c r="G230" i="23"/>
  <c r="G229" i="23"/>
  <c r="G228" i="23"/>
  <c r="G227" i="23"/>
  <c r="G226" i="23"/>
  <c r="G225" i="23"/>
  <c r="G224" i="23"/>
  <c r="G223" i="23"/>
  <c r="G222" i="23"/>
  <c r="G221" i="23"/>
  <c r="G220" i="23"/>
  <c r="G219" i="23"/>
  <c r="G218" i="23"/>
  <c r="G217" i="23"/>
  <c r="G216" i="23"/>
  <c r="G215" i="23"/>
  <c r="G214" i="23"/>
  <c r="G213" i="23"/>
  <c r="G212" i="23"/>
  <c r="G211" i="23"/>
  <c r="G210" i="23"/>
  <c r="G209" i="23"/>
  <c r="G208" i="23"/>
  <c r="G207" i="23"/>
  <c r="G206" i="23"/>
  <c r="G205" i="23"/>
  <c r="G204" i="23"/>
  <c r="G203" i="23"/>
  <c r="G202" i="23"/>
  <c r="G201" i="23"/>
  <c r="G200" i="23"/>
  <c r="G199" i="23"/>
  <c r="G198" i="23"/>
  <c r="G197" i="23"/>
  <c r="G196" i="23"/>
  <c r="G195" i="23"/>
  <c r="G194" i="23"/>
  <c r="G193" i="23"/>
  <c r="G192" i="23"/>
  <c r="G191" i="23"/>
  <c r="G190" i="23"/>
  <c r="G189" i="23"/>
  <c r="G188" i="23"/>
  <c r="G187" i="23"/>
  <c r="G186" i="23"/>
  <c r="G185" i="23"/>
  <c r="G184" i="23"/>
  <c r="G183" i="23"/>
  <c r="G182" i="23"/>
  <c r="G181" i="23"/>
  <c r="G180" i="23"/>
  <c r="G179" i="23"/>
  <c r="G178" i="23"/>
  <c r="G177" i="23"/>
  <c r="G176" i="23"/>
  <c r="G175" i="23"/>
  <c r="G174" i="23"/>
  <c r="G173" i="23"/>
  <c r="G172" i="23"/>
  <c r="G171" i="23"/>
  <c r="G170" i="23"/>
  <c r="G169" i="23"/>
  <c r="G168" i="23"/>
  <c r="G167" i="23"/>
  <c r="G166" i="23"/>
  <c r="G165" i="23"/>
  <c r="G164" i="23"/>
  <c r="G163" i="23"/>
  <c r="G162" i="23"/>
  <c r="G161" i="23"/>
  <c r="G160" i="23"/>
  <c r="G159" i="23"/>
  <c r="G158" i="23"/>
  <c r="G157" i="23"/>
  <c r="G156" i="23"/>
  <c r="G155" i="23"/>
  <c r="G154" i="23"/>
  <c r="G153" i="23"/>
  <c r="G152" i="23"/>
  <c r="G151" i="23"/>
  <c r="G150" i="23"/>
  <c r="G149" i="23"/>
  <c r="G148" i="23"/>
  <c r="G147" i="23"/>
  <c r="G146" i="23"/>
  <c r="G145" i="23"/>
  <c r="G144" i="23"/>
  <c r="G143" i="23"/>
  <c r="G142" i="23"/>
  <c r="G141" i="23"/>
  <c r="G140" i="23"/>
  <c r="G139" i="23"/>
  <c r="G138" i="23"/>
  <c r="G137" i="23"/>
  <c r="G136" i="23"/>
  <c r="G135" i="23"/>
  <c r="G134" i="23"/>
  <c r="G133" i="23"/>
  <c r="G132" i="23"/>
  <c r="G131" i="23"/>
  <c r="G130" i="23"/>
  <c r="G129" i="23"/>
  <c r="G128" i="23"/>
  <c r="G127" i="23"/>
  <c r="G126" i="23"/>
  <c r="G125" i="23"/>
  <c r="G124" i="23"/>
  <c r="G123" i="23"/>
  <c r="G122" i="23"/>
  <c r="G121" i="23"/>
  <c r="G120" i="23"/>
  <c r="G119" i="23"/>
  <c r="G118" i="23"/>
  <c r="G117" i="23"/>
  <c r="G116" i="23"/>
  <c r="G115" i="23"/>
  <c r="G114" i="23"/>
  <c r="G113" i="23"/>
  <c r="G112" i="23"/>
  <c r="G111" i="23"/>
  <c r="G110" i="23"/>
  <c r="G109" i="23"/>
  <c r="G108" i="23"/>
  <c r="G107" i="23"/>
  <c r="F107" i="23"/>
  <c r="G106" i="23"/>
  <c r="F106" i="23"/>
  <c r="G105" i="23"/>
  <c r="F105" i="23"/>
  <c r="G104" i="23"/>
  <c r="F104" i="23"/>
  <c r="G103" i="23"/>
  <c r="F103" i="23"/>
  <c r="G102" i="23"/>
  <c r="F102" i="23"/>
  <c r="G101" i="23"/>
  <c r="F101" i="23"/>
  <c r="G100" i="23"/>
  <c r="F100" i="23"/>
  <c r="G99" i="23"/>
  <c r="F99" i="23"/>
  <c r="G98" i="23"/>
  <c r="F98" i="23"/>
  <c r="G97" i="23"/>
  <c r="F97" i="23"/>
  <c r="G96" i="23"/>
  <c r="F96" i="23"/>
  <c r="G95" i="23"/>
  <c r="F95" i="23"/>
  <c r="G94" i="23"/>
  <c r="F94" i="23"/>
  <c r="G93" i="23"/>
  <c r="F93" i="23"/>
  <c r="G92" i="23"/>
  <c r="F92" i="23"/>
  <c r="G91" i="23"/>
  <c r="F91" i="23"/>
  <c r="G90" i="23"/>
  <c r="F90" i="23"/>
  <c r="G89" i="23"/>
  <c r="F89" i="23"/>
  <c r="G88" i="23"/>
  <c r="F88" i="23"/>
  <c r="G87" i="23"/>
  <c r="F87" i="23"/>
  <c r="E86" i="23"/>
  <c r="E85" i="23"/>
  <c r="E84" i="23"/>
  <c r="E83" i="23"/>
  <c r="E82" i="23"/>
  <c r="B82" i="23"/>
  <c r="E81" i="23"/>
  <c r="B81" i="23"/>
  <c r="E80" i="23"/>
  <c r="B80" i="23"/>
  <c r="E79" i="23"/>
  <c r="B79" i="23"/>
  <c r="E78" i="23"/>
  <c r="D78" i="23"/>
  <c r="B78" i="23"/>
  <c r="E77" i="23"/>
  <c r="D77" i="23"/>
  <c r="B77" i="23"/>
  <c r="E76" i="23"/>
  <c r="D76" i="23"/>
  <c r="B76" i="23"/>
  <c r="E75" i="23"/>
  <c r="D75" i="23"/>
  <c r="B75" i="23"/>
  <c r="E74" i="23"/>
  <c r="D74" i="23"/>
  <c r="C74" i="23"/>
  <c r="B74" i="23"/>
  <c r="E73" i="23"/>
  <c r="D73" i="23"/>
  <c r="C73" i="23"/>
  <c r="B73" i="23"/>
  <c r="G71" i="23"/>
  <c r="F71" i="23"/>
  <c r="G70" i="23"/>
  <c r="F70" i="23"/>
  <c r="G69" i="23"/>
  <c r="F69" i="23"/>
  <c r="G68" i="23"/>
  <c r="F68" i="23"/>
  <c r="G67" i="23"/>
  <c r="F67" i="23"/>
  <c r="G66" i="23"/>
  <c r="F66" i="23"/>
  <c r="G65" i="23"/>
  <c r="F65" i="23"/>
  <c r="G64" i="23"/>
  <c r="F64" i="23"/>
  <c r="G63" i="23"/>
  <c r="F63" i="23"/>
  <c r="G62" i="23"/>
  <c r="F62" i="23"/>
  <c r="G61" i="23"/>
  <c r="F61" i="23"/>
  <c r="G60" i="23"/>
  <c r="F60" i="23"/>
  <c r="G59" i="23"/>
  <c r="F59" i="23"/>
  <c r="G58" i="23"/>
  <c r="F58" i="23"/>
  <c r="G57" i="23"/>
  <c r="F57" i="23"/>
  <c r="G56" i="23"/>
  <c r="F56" i="23"/>
  <c r="G55" i="23"/>
  <c r="F55" i="23"/>
  <c r="G54" i="23"/>
  <c r="F54" i="23"/>
  <c r="G53" i="23"/>
  <c r="F53" i="23"/>
  <c r="G52" i="23"/>
  <c r="F52" i="23"/>
  <c r="G51" i="23"/>
  <c r="F51" i="23"/>
  <c r="G50" i="23"/>
  <c r="F50" i="23"/>
  <c r="G49" i="23"/>
  <c r="F49" i="23"/>
  <c r="G48" i="23"/>
  <c r="F48" i="23"/>
  <c r="G47" i="23"/>
  <c r="F47" i="23"/>
  <c r="G46" i="23"/>
  <c r="F46" i="23"/>
  <c r="G45" i="23"/>
  <c r="F45" i="23"/>
  <c r="G44" i="23"/>
  <c r="F44" i="23"/>
  <c r="G43" i="23"/>
  <c r="F43" i="23"/>
  <c r="G42" i="23"/>
  <c r="F42" i="23"/>
  <c r="G41" i="23"/>
  <c r="F41" i="23"/>
  <c r="G40" i="23"/>
  <c r="F40" i="23"/>
  <c r="G39" i="23"/>
  <c r="F39" i="23"/>
  <c r="G38" i="23"/>
  <c r="F38" i="23"/>
  <c r="G37" i="23"/>
  <c r="F37" i="23"/>
  <c r="G36" i="23"/>
  <c r="F36" i="23"/>
  <c r="G35" i="23"/>
  <c r="F35" i="23"/>
  <c r="G34" i="23"/>
  <c r="F34" i="23"/>
  <c r="G33" i="23"/>
  <c r="F33" i="23"/>
  <c r="G32" i="23"/>
  <c r="F32" i="23"/>
  <c r="G31" i="23"/>
  <c r="F31" i="23"/>
  <c r="G30" i="23"/>
  <c r="F30" i="23"/>
  <c r="G29" i="23"/>
  <c r="F29" i="23"/>
  <c r="G28" i="23"/>
  <c r="F28" i="23"/>
  <c r="G27" i="23"/>
  <c r="F27" i="23"/>
  <c r="G26" i="23"/>
  <c r="F26" i="23"/>
  <c r="G25" i="23"/>
  <c r="F25" i="23"/>
  <c r="G24" i="23"/>
  <c r="F24" i="23"/>
  <c r="G23" i="23"/>
  <c r="F23" i="23"/>
  <c r="G22" i="23"/>
  <c r="F22" i="23"/>
  <c r="G21" i="23"/>
  <c r="F21" i="23"/>
  <c r="G20" i="23"/>
  <c r="F20" i="23"/>
  <c r="G19" i="23"/>
  <c r="F19" i="23"/>
  <c r="G18" i="23"/>
  <c r="F18" i="23"/>
  <c r="G17" i="23"/>
  <c r="F17" i="23"/>
  <c r="G16" i="23"/>
  <c r="F16" i="23"/>
  <c r="G15" i="23"/>
  <c r="F15" i="23"/>
  <c r="G14" i="23"/>
  <c r="F14" i="23"/>
  <c r="G13" i="23"/>
  <c r="F13" i="23"/>
  <c r="G12" i="23"/>
  <c r="F12" i="23"/>
  <c r="G11" i="23"/>
  <c r="F11" i="23"/>
  <c r="G10" i="23"/>
  <c r="F10" i="23"/>
  <c r="G9" i="23"/>
  <c r="F9" i="23"/>
  <c r="G8" i="23"/>
  <c r="F8" i="23"/>
  <c r="G7" i="23"/>
  <c r="F7" i="23"/>
  <c r="G6" i="23"/>
  <c r="F6" i="23"/>
  <c r="G5" i="23"/>
  <c r="F5" i="23"/>
  <c r="G4" i="23"/>
  <c r="F4" i="23"/>
  <c r="G3" i="23"/>
  <c r="F3" i="23"/>
  <c r="G2" i="23"/>
  <c r="F2" i="23"/>
  <c r="R46" i="23" l="1"/>
  <c r="Q46" i="23"/>
  <c r="G73" i="23"/>
  <c r="G74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C73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男</t>
        </r>
      </text>
    </comment>
    <comment ref="C74" authorId="0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>女</t>
        </r>
      </text>
    </comment>
  </commentList>
</comments>
</file>

<file path=xl/sharedStrings.xml><?xml version="1.0" encoding="utf-8"?>
<sst xmlns="http://schemas.openxmlformats.org/spreadsheetml/2006/main" count="667" uniqueCount="185">
  <si>
    <t>北沢</t>
    <rPh sb="0" eb="2">
      <t>キタザワ</t>
    </rPh>
    <phoneticPr fontId="4"/>
  </si>
  <si>
    <t>玉川</t>
    <rPh sb="0" eb="2">
      <t>タマガワ</t>
    </rPh>
    <phoneticPr fontId="4"/>
  </si>
  <si>
    <t>烏山</t>
    <rPh sb="0" eb="2">
      <t>カラスヤマ</t>
    </rPh>
    <phoneticPr fontId="4"/>
  </si>
  <si>
    <t>世田谷</t>
    <rPh sb="0" eb="3">
      <t>セタガヤ</t>
    </rPh>
    <phoneticPr fontId="4"/>
  </si>
  <si>
    <t>三茶</t>
    <rPh sb="0" eb="1">
      <t>サン</t>
    </rPh>
    <rPh sb="1" eb="2">
      <t>チャ</t>
    </rPh>
    <phoneticPr fontId="4"/>
  </si>
  <si>
    <t>場所</t>
    <rPh sb="0" eb="2">
      <t>バショ</t>
    </rPh>
    <phoneticPr fontId="4"/>
  </si>
  <si>
    <t>３０代</t>
    <rPh sb="2" eb="3">
      <t>ダイ</t>
    </rPh>
    <phoneticPr fontId="4"/>
  </si>
  <si>
    <t>４０代</t>
    <rPh sb="2" eb="3">
      <t>ダイ</t>
    </rPh>
    <phoneticPr fontId="4"/>
  </si>
  <si>
    <t>５０代</t>
    <rPh sb="2" eb="3">
      <t>ダイ</t>
    </rPh>
    <phoneticPr fontId="4"/>
  </si>
  <si>
    <t>６０代</t>
    <rPh sb="2" eb="3">
      <t>ダイ</t>
    </rPh>
    <phoneticPr fontId="4"/>
  </si>
  <si>
    <t>７０代以上</t>
    <rPh sb="2" eb="3">
      <t>ダイ</t>
    </rPh>
    <rPh sb="3" eb="5">
      <t>イジョウ</t>
    </rPh>
    <phoneticPr fontId="4"/>
  </si>
  <si>
    <t>年代</t>
  </si>
  <si>
    <t>年代</t>
    <rPh sb="0" eb="2">
      <t>ネンダイ</t>
    </rPh>
    <phoneticPr fontId="4"/>
  </si>
  <si>
    <t>男</t>
  </si>
  <si>
    <t>男</t>
    <rPh sb="0" eb="1">
      <t>オトコ</t>
    </rPh>
    <phoneticPr fontId="4"/>
  </si>
  <si>
    <t>男所別</t>
  </si>
  <si>
    <t>男所別</t>
    <rPh sb="0" eb="1">
      <t>オトコ</t>
    </rPh>
    <rPh sb="1" eb="2">
      <t>ジョ</t>
    </rPh>
    <rPh sb="2" eb="3">
      <t>ベツ</t>
    </rPh>
    <phoneticPr fontId="4"/>
  </si>
  <si>
    <t>相談場所</t>
    <rPh sb="0" eb="2">
      <t>ソウダン</t>
    </rPh>
    <rPh sb="2" eb="4">
      <t>バショ</t>
    </rPh>
    <phoneticPr fontId="4"/>
  </si>
  <si>
    <t>女</t>
  </si>
  <si>
    <t>女</t>
    <rPh sb="0" eb="1">
      <t>オンナ</t>
    </rPh>
    <phoneticPr fontId="4"/>
  </si>
  <si>
    <t>№</t>
    <phoneticPr fontId="4"/>
  </si>
  <si>
    <t>データの個数 / 男所別</t>
  </si>
  <si>
    <t>総計</t>
  </si>
  <si>
    <t>事業所</t>
    <rPh sb="0" eb="3">
      <t>ジギョウショ</t>
    </rPh>
    <phoneticPr fontId="4"/>
  </si>
  <si>
    <t>社会保険/労働関係</t>
    <rPh sb="0" eb="2">
      <t>シャカイ</t>
    </rPh>
    <rPh sb="2" eb="4">
      <t>ホケン</t>
    </rPh>
    <rPh sb="5" eb="7">
      <t>ロウドウ</t>
    </rPh>
    <rPh sb="7" eb="9">
      <t>カンケイ</t>
    </rPh>
    <phoneticPr fontId="4"/>
  </si>
  <si>
    <t>日時</t>
    <rPh sb="0" eb="2">
      <t>ニチジ</t>
    </rPh>
    <phoneticPr fontId="4"/>
  </si>
  <si>
    <t>三茶　毎火ＰＭ</t>
    <rPh sb="0" eb="2">
      <t>サンチャ</t>
    </rPh>
    <rPh sb="3" eb="4">
      <t>マイ</t>
    </rPh>
    <rPh sb="4" eb="5">
      <t>カ</t>
    </rPh>
    <phoneticPr fontId="4"/>
  </si>
  <si>
    <t>烏山区民センター　第１日ＰＭ</t>
    <rPh sb="0" eb="2">
      <t>カラスヤマ</t>
    </rPh>
    <rPh sb="2" eb="4">
      <t>クミン</t>
    </rPh>
    <rPh sb="9" eb="10">
      <t>ダイ</t>
    </rPh>
    <rPh sb="11" eb="12">
      <t>ニチ</t>
    </rPh>
    <phoneticPr fontId="4"/>
  </si>
  <si>
    <t>砧区民センター　第１日ＰＭ</t>
    <rPh sb="0" eb="1">
      <t>キヌタ</t>
    </rPh>
    <rPh sb="1" eb="3">
      <t>クミン</t>
    </rPh>
    <phoneticPr fontId="4"/>
  </si>
  <si>
    <t>開催場所</t>
    <rPh sb="0" eb="2">
      <t>カイサイ</t>
    </rPh>
    <rPh sb="2" eb="4">
      <t>バショ</t>
    </rPh>
    <phoneticPr fontId="4"/>
  </si>
  <si>
    <t>三茶　夜間</t>
    <rPh sb="0" eb="2">
      <t>サンチャ</t>
    </rPh>
    <rPh sb="3" eb="5">
      <t>ヤカン</t>
    </rPh>
    <phoneticPr fontId="4"/>
  </si>
  <si>
    <t>相談内容１</t>
    <rPh sb="0" eb="2">
      <t>ソウダン</t>
    </rPh>
    <rPh sb="2" eb="4">
      <t>ナイヨウ</t>
    </rPh>
    <phoneticPr fontId="4"/>
  </si>
  <si>
    <t>相談内容２</t>
    <rPh sb="0" eb="2">
      <t>ソウダン</t>
    </rPh>
    <rPh sb="2" eb="4">
      <t>ナイヨウ</t>
    </rPh>
    <phoneticPr fontId="4"/>
  </si>
  <si>
    <t>世田谷　(金)</t>
    <rPh sb="0" eb="3">
      <t>セタガヤ</t>
    </rPh>
    <rPh sb="5" eb="6">
      <t>キン</t>
    </rPh>
    <phoneticPr fontId="4"/>
  </si>
  <si>
    <t>北沢　(月)</t>
    <rPh sb="0" eb="2">
      <t>キタザワ</t>
    </rPh>
    <rPh sb="4" eb="5">
      <t>ゲツ</t>
    </rPh>
    <phoneticPr fontId="4"/>
  </si>
  <si>
    <t>玉川　(水)</t>
    <rPh sb="0" eb="2">
      <t>タマガワ</t>
    </rPh>
    <rPh sb="4" eb="5">
      <t>スイ</t>
    </rPh>
    <phoneticPr fontId="4"/>
  </si>
  <si>
    <t>砧　(金)</t>
    <rPh sb="0" eb="1">
      <t>キヌタ</t>
    </rPh>
    <rPh sb="3" eb="4">
      <t>キン</t>
    </rPh>
    <phoneticPr fontId="4"/>
  </si>
  <si>
    <t>烏山　(火)</t>
    <rPh sb="0" eb="2">
      <t>カラスヤマ</t>
    </rPh>
    <rPh sb="4" eb="5">
      <t>カ</t>
    </rPh>
    <phoneticPr fontId="4"/>
  </si>
  <si>
    <t>性別</t>
    <rPh sb="0" eb="2">
      <t>セイベツ</t>
    </rPh>
    <phoneticPr fontId="4"/>
  </si>
  <si>
    <t>転職</t>
    <rPh sb="0" eb="2">
      <t>テンショク</t>
    </rPh>
    <phoneticPr fontId="4"/>
  </si>
  <si>
    <t>その他の内容</t>
    <rPh sb="2" eb="3">
      <t>タ</t>
    </rPh>
    <rPh sb="4" eb="6">
      <t>ナイヨウ</t>
    </rPh>
    <phoneticPr fontId="4"/>
  </si>
  <si>
    <t>本採用不可時の対応</t>
    <rPh sb="0" eb="1">
      <t>ホン</t>
    </rPh>
    <rPh sb="1" eb="3">
      <t>サイヨウ</t>
    </rPh>
    <rPh sb="3" eb="5">
      <t>フカ</t>
    </rPh>
    <rPh sb="5" eb="6">
      <t>ジ</t>
    </rPh>
    <rPh sb="7" eb="9">
      <t>タイオウ</t>
    </rPh>
    <phoneticPr fontId="4"/>
  </si>
  <si>
    <t>割増賃金について</t>
    <rPh sb="0" eb="2">
      <t>ワリマシ</t>
    </rPh>
    <rPh sb="2" eb="4">
      <t>チンギン</t>
    </rPh>
    <phoneticPr fontId="4"/>
  </si>
  <si>
    <t>補助金・融資について</t>
    <rPh sb="0" eb="3">
      <t>ホジョキン</t>
    </rPh>
    <rPh sb="4" eb="6">
      <t>ユウシ</t>
    </rPh>
    <phoneticPr fontId="4"/>
  </si>
  <si>
    <t>65歳到達直前の基本手当について</t>
    <rPh sb="2" eb="3">
      <t>サイ</t>
    </rPh>
    <rPh sb="3" eb="5">
      <t>トウタツ</t>
    </rPh>
    <rPh sb="5" eb="7">
      <t>チョクゼン</t>
    </rPh>
    <rPh sb="8" eb="10">
      <t>キホン</t>
    </rPh>
    <rPh sb="10" eb="12">
      <t>テアテ</t>
    </rPh>
    <phoneticPr fontId="4"/>
  </si>
  <si>
    <t>派遣</t>
    <rPh sb="0" eb="2">
      <t>ハケン</t>
    </rPh>
    <phoneticPr fontId="4"/>
  </si>
  <si>
    <t>雇用保険受給</t>
    <rPh sb="0" eb="2">
      <t>コヨウ</t>
    </rPh>
    <rPh sb="2" eb="4">
      <t>ホケン</t>
    </rPh>
    <rPh sb="4" eb="6">
      <t>ジュキュウ</t>
    </rPh>
    <phoneticPr fontId="4"/>
  </si>
  <si>
    <t>２０代以下</t>
    <rPh sb="2" eb="3">
      <t>ダイ</t>
    </rPh>
    <rPh sb="3" eb="5">
      <t>イカ</t>
    </rPh>
    <phoneticPr fontId="4"/>
  </si>
  <si>
    <t>再就職困難者／レック病の相談</t>
    <rPh sb="0" eb="3">
      <t>サイシュウショク</t>
    </rPh>
    <rPh sb="3" eb="5">
      <t>コンナン</t>
    </rPh>
    <rPh sb="5" eb="6">
      <t>シャ</t>
    </rPh>
    <rPh sb="10" eb="11">
      <t>ビョウ</t>
    </rPh>
    <rPh sb="12" eb="14">
      <t>ソウダン</t>
    </rPh>
    <phoneticPr fontId="4"/>
  </si>
  <si>
    <t>烏山区民センター　第１日ＰＭ</t>
    <phoneticPr fontId="4"/>
  </si>
  <si>
    <t>合計</t>
    <rPh sb="0" eb="2">
      <t>ゴウケイ</t>
    </rPh>
    <phoneticPr fontId="4"/>
  </si>
  <si>
    <t>当日キャンセル</t>
    <rPh sb="0" eb="2">
      <t>トウジツ</t>
    </rPh>
    <phoneticPr fontId="4"/>
  </si>
  <si>
    <t>三茶　毎金ＰＭ</t>
    <rPh sb="0" eb="2">
      <t>サンチャ</t>
    </rPh>
    <rPh sb="3" eb="4">
      <t>マイ</t>
    </rPh>
    <rPh sb="4" eb="5">
      <t>キン</t>
    </rPh>
    <phoneticPr fontId="4"/>
  </si>
  <si>
    <t>20代以下</t>
    <rPh sb="2" eb="3">
      <t>ダイ</t>
    </rPh>
    <rPh sb="3" eb="5">
      <t>イカ</t>
    </rPh>
    <phoneticPr fontId="4"/>
  </si>
  <si>
    <t>30代</t>
    <rPh sb="2" eb="3">
      <t>ダイ</t>
    </rPh>
    <phoneticPr fontId="4"/>
  </si>
  <si>
    <t>40代</t>
    <rPh sb="2" eb="3">
      <t>ダイ</t>
    </rPh>
    <phoneticPr fontId="4"/>
  </si>
  <si>
    <t>50代</t>
    <rPh sb="2" eb="3">
      <t>ダイ</t>
    </rPh>
    <phoneticPr fontId="4"/>
  </si>
  <si>
    <t>60代</t>
    <rPh sb="2" eb="3">
      <t>ダイ</t>
    </rPh>
    <phoneticPr fontId="4"/>
  </si>
  <si>
    <t>70代以上</t>
    <rPh sb="2" eb="3">
      <t>ダイ</t>
    </rPh>
    <rPh sb="3" eb="5">
      <t>イジョウ</t>
    </rPh>
    <phoneticPr fontId="4"/>
  </si>
  <si>
    <t>烏山区民センター第1日曜ＰＭ</t>
    <rPh sb="0" eb="2">
      <t>カラスヤマ</t>
    </rPh>
    <rPh sb="2" eb="4">
      <t>クミン</t>
    </rPh>
    <rPh sb="8" eb="9">
      <t>ダイ</t>
    </rPh>
    <rPh sb="10" eb="12">
      <t>ニチヨウ</t>
    </rPh>
    <phoneticPr fontId="4"/>
  </si>
  <si>
    <t>合同相談</t>
    <rPh sb="0" eb="2">
      <t>ゴウドウ</t>
    </rPh>
    <rPh sb="2" eb="4">
      <t>ソウダン</t>
    </rPh>
    <phoneticPr fontId="4"/>
  </si>
  <si>
    <t>相談場所</t>
    <rPh sb="0" eb="2">
      <t>ソウダン</t>
    </rPh>
    <rPh sb="2" eb="4">
      <t>バショ</t>
    </rPh>
    <phoneticPr fontId="4"/>
  </si>
  <si>
    <t>日付</t>
    <rPh sb="0" eb="2">
      <t>ヒヅケ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</si>
  <si>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</si>
  <si>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</si>
  <si>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年</t>
    <rPh sb="0" eb="1">
      <t>ネン</t>
    </rPh>
    <phoneticPr fontId="4"/>
  </si>
  <si>
    <t>相談員氏名</t>
    <rPh sb="0" eb="3">
      <t>ソウダンイン</t>
    </rPh>
    <rPh sb="3" eb="5">
      <t>シメイ</t>
    </rPh>
    <phoneticPr fontId="4"/>
  </si>
  <si>
    <t>性別</t>
    <rPh sb="0" eb="2">
      <t>セイベツ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</si>
  <si>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</si>
  <si>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</si>
  <si>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その他</t>
    <rPh sb="2" eb="3">
      <t>タ</t>
    </rPh>
    <phoneticPr fontId="4"/>
  </si>
  <si>
    <t>相談内容
（大分類）</t>
    <rPh sb="0" eb="2">
      <t>ソウダン</t>
    </rPh>
    <rPh sb="2" eb="4">
      <t>ナイヨウ</t>
    </rPh>
    <rPh sb="6" eb="9">
      <t>ダイブンルイ</t>
    </rPh>
    <phoneticPr fontId="4"/>
  </si>
  <si>
    <t>相談内容
（小分類）</t>
    <rPh sb="0" eb="2">
      <t>ソウダン</t>
    </rPh>
    <rPh sb="2" eb="4">
      <t>ナイヨウ</t>
    </rPh>
    <rPh sb="6" eb="9">
      <t>ショウブンルイ</t>
    </rPh>
    <phoneticPr fontId="4"/>
  </si>
  <si>
    <t>大分類</t>
    <rPh sb="0" eb="3">
      <t>ダイブンルイ</t>
    </rPh>
    <phoneticPr fontId="4"/>
  </si>
  <si>
    <t>社会保険</t>
    <rPh sb="0" eb="2">
      <t>シャカイ</t>
    </rPh>
    <rPh sb="2" eb="4">
      <t>ホケン</t>
    </rPh>
    <phoneticPr fontId="4"/>
  </si>
  <si>
    <t>1.就職相談</t>
    <rPh sb="2" eb="4">
      <t>シュウショク</t>
    </rPh>
    <rPh sb="4" eb="6">
      <t>ソウダン</t>
    </rPh>
    <phoneticPr fontId="4"/>
  </si>
  <si>
    <t>2.雇用契約・雇用時の手続</t>
    <rPh sb="2" eb="4">
      <t>コヨウ</t>
    </rPh>
    <rPh sb="4" eb="6">
      <t>ケイヤク</t>
    </rPh>
    <rPh sb="7" eb="9">
      <t>コヨウ</t>
    </rPh>
    <rPh sb="9" eb="10">
      <t>ジ</t>
    </rPh>
    <rPh sb="11" eb="13">
      <t>テツヅキ</t>
    </rPh>
    <phoneticPr fontId="4"/>
  </si>
  <si>
    <t>4.賃金・退職金（未払いを含む）</t>
    <rPh sb="2" eb="4">
      <t>チンギン</t>
    </rPh>
    <rPh sb="5" eb="8">
      <t>タイショクキン</t>
    </rPh>
    <rPh sb="9" eb="11">
      <t>ミバラ</t>
    </rPh>
    <rPh sb="13" eb="14">
      <t>フク</t>
    </rPh>
    <phoneticPr fontId="4"/>
  </si>
  <si>
    <t>5.解雇（内定取消を含む）</t>
    <rPh sb="2" eb="4">
      <t>カイコ</t>
    </rPh>
    <rPh sb="5" eb="7">
      <t>ナイテイ</t>
    </rPh>
    <rPh sb="7" eb="9">
      <t>トリケシ</t>
    </rPh>
    <rPh sb="10" eb="11">
      <t>フク</t>
    </rPh>
    <phoneticPr fontId="4"/>
  </si>
  <si>
    <t>6.労働時間</t>
    <rPh sb="2" eb="4">
      <t>ロウドウ</t>
    </rPh>
    <rPh sb="4" eb="6">
      <t>ジカン</t>
    </rPh>
    <phoneticPr fontId="4"/>
  </si>
  <si>
    <t>7.休暇</t>
    <rPh sb="2" eb="4">
      <t>キュウカ</t>
    </rPh>
    <phoneticPr fontId="4"/>
  </si>
  <si>
    <t>8.就業規則</t>
    <rPh sb="2" eb="4">
      <t>シュウギョウ</t>
    </rPh>
    <rPh sb="4" eb="6">
      <t>キソク</t>
    </rPh>
    <phoneticPr fontId="4"/>
  </si>
  <si>
    <t>1.社会保険の適用・加入、扶養関係</t>
    <rPh sb="7" eb="9">
      <t>テキヨウ</t>
    </rPh>
    <rPh sb="10" eb="12">
      <t>カニュウ</t>
    </rPh>
    <phoneticPr fontId="4"/>
  </si>
  <si>
    <t>2.年金給付</t>
    <rPh sb="2" eb="4">
      <t>ネンキン</t>
    </rPh>
    <rPh sb="4" eb="6">
      <t>キュウフ</t>
    </rPh>
    <phoneticPr fontId="4"/>
  </si>
  <si>
    <t>3.健康保険給付</t>
    <rPh sb="2" eb="4">
      <t>ケンコウ</t>
    </rPh>
    <rPh sb="4" eb="6">
      <t>ホケン</t>
    </rPh>
    <rPh sb="6" eb="8">
      <t>キュウフ</t>
    </rPh>
    <phoneticPr fontId="4"/>
  </si>
  <si>
    <t>1.相談対象外（税、訴訟など）</t>
    <rPh sb="2" eb="4">
      <t>ソウダン</t>
    </rPh>
    <rPh sb="4" eb="6">
      <t>タイショウ</t>
    </rPh>
    <rPh sb="6" eb="7">
      <t>ソト</t>
    </rPh>
    <rPh sb="8" eb="9">
      <t>ゼイ</t>
    </rPh>
    <rPh sb="10" eb="12">
      <t>ソショウ</t>
    </rPh>
    <phoneticPr fontId="4"/>
  </si>
  <si>
    <t>2.上記にあてはまらないもの</t>
    <rPh sb="2" eb="4">
      <t>ジョウキ</t>
    </rPh>
    <phoneticPr fontId="4"/>
  </si>
  <si>
    <t>人目</t>
    <rPh sb="0" eb="1">
      <t>ニン</t>
    </rPh>
    <rPh sb="1" eb="2">
      <t>メ</t>
    </rPh>
    <phoneticPr fontId="4"/>
  </si>
  <si>
    <t>相談者人数</t>
    <rPh sb="0" eb="3">
      <t>ソウダンシャ</t>
    </rPh>
    <rPh sb="3" eb="5">
      <t>ニンズウ</t>
    </rPh>
    <phoneticPr fontId="4"/>
  </si>
  <si>
    <t>小分類</t>
    <rPh sb="0" eb="3">
      <t>ショウブンルイ</t>
    </rPh>
    <phoneticPr fontId="4"/>
  </si>
  <si>
    <t>年代</t>
    <rPh sb="0" eb="2">
      <t>ネンダイ</t>
    </rPh>
    <phoneticPr fontId="4"/>
  </si>
  <si>
    <t>人数</t>
    <rPh sb="0" eb="2">
      <t>ニンズウ</t>
    </rPh>
    <phoneticPr fontId="4"/>
  </si>
  <si>
    <t>属性</t>
    <rPh sb="0" eb="2">
      <t>ゾクセイ</t>
    </rPh>
    <phoneticPr fontId="4"/>
  </si>
  <si>
    <t>属性</t>
    <rPh sb="0" eb="2">
      <t>ゾクセイ</t>
    </rPh>
    <phoneticPr fontId="4"/>
  </si>
  <si>
    <t>10.雇用保険・労災保険の適用・加入</t>
    <rPh sb="8" eb="10">
      <t>ロウサイ</t>
    </rPh>
    <rPh sb="10" eb="12">
      <t>ホケン</t>
    </rPh>
    <phoneticPr fontId="4"/>
  </si>
  <si>
    <t>11.雇用保険給付（基本手当、雇用継続給付など）</t>
    <rPh sb="3" eb="5">
      <t>コヨウ</t>
    </rPh>
    <rPh sb="5" eb="7">
      <t>ホケン</t>
    </rPh>
    <rPh sb="7" eb="9">
      <t>キュウフ</t>
    </rPh>
    <rPh sb="10" eb="12">
      <t>キホン</t>
    </rPh>
    <rPh sb="12" eb="14">
      <t>テアテ</t>
    </rPh>
    <rPh sb="15" eb="17">
      <t>コヨウ</t>
    </rPh>
    <rPh sb="17" eb="19">
      <t>ケイゾク</t>
    </rPh>
    <rPh sb="19" eb="21">
      <t>キュウフ</t>
    </rPh>
    <phoneticPr fontId="4"/>
  </si>
  <si>
    <t xml:space="preserve">      </t>
    <phoneticPr fontId="4"/>
  </si>
  <si>
    <t>現在、厚生年金の被保険者だが、来月、厚生年金の受給開始年齢に達する。現在の報酬で、年金がカットされることはあるか？年金を満額受給できる報酬額の上限を知りたい。</t>
    <rPh sb="0" eb="2">
      <t>ゲンザイ</t>
    </rPh>
    <rPh sb="3" eb="5">
      <t>コウセイ</t>
    </rPh>
    <rPh sb="5" eb="7">
      <t>ネンキン</t>
    </rPh>
    <rPh sb="8" eb="12">
      <t>ヒホケンシャ</t>
    </rPh>
    <rPh sb="15" eb="17">
      <t>ライゲツ</t>
    </rPh>
    <rPh sb="18" eb="20">
      <t>コウセイ</t>
    </rPh>
    <rPh sb="20" eb="22">
      <t>ネンキン</t>
    </rPh>
    <rPh sb="23" eb="25">
      <t>ジュキュウ</t>
    </rPh>
    <rPh sb="25" eb="27">
      <t>カイシ</t>
    </rPh>
    <rPh sb="27" eb="29">
      <t>ネンレイ</t>
    </rPh>
    <rPh sb="30" eb="31">
      <t>タッ</t>
    </rPh>
    <rPh sb="34" eb="36">
      <t>ゲンザイ</t>
    </rPh>
    <rPh sb="37" eb="39">
      <t>ホウシュウ</t>
    </rPh>
    <rPh sb="41" eb="43">
      <t>ネンキン</t>
    </rPh>
    <rPh sb="57" eb="59">
      <t>ネンキン</t>
    </rPh>
    <rPh sb="60" eb="62">
      <t>マンガク</t>
    </rPh>
    <rPh sb="62" eb="64">
      <t>ジュキュウ</t>
    </rPh>
    <rPh sb="67" eb="69">
      <t>ホウシュウ</t>
    </rPh>
    <rPh sb="69" eb="70">
      <t>ガク</t>
    </rPh>
    <rPh sb="71" eb="73">
      <t>ジョウゲン</t>
    </rPh>
    <rPh sb="74" eb="75">
      <t>シ</t>
    </rPh>
    <phoneticPr fontId="4"/>
  </si>
  <si>
    <t>これからパートで働こうかと思っているが、夫の扶養内で働くのと、扶養から外れて働くのと、どのように違うのか？</t>
    <rPh sb="8" eb="9">
      <t>ハタラ</t>
    </rPh>
    <rPh sb="13" eb="14">
      <t>オモ</t>
    </rPh>
    <rPh sb="20" eb="21">
      <t>オット</t>
    </rPh>
    <rPh sb="22" eb="24">
      <t>フヨウ</t>
    </rPh>
    <rPh sb="24" eb="25">
      <t>ナイ</t>
    </rPh>
    <rPh sb="26" eb="27">
      <t>ハタラ</t>
    </rPh>
    <rPh sb="31" eb="33">
      <t>フヨウ</t>
    </rPh>
    <rPh sb="35" eb="36">
      <t>ハズ</t>
    </rPh>
    <rPh sb="38" eb="39">
      <t>ハタラ</t>
    </rPh>
    <rPh sb="48" eb="49">
      <t>チガ</t>
    </rPh>
    <phoneticPr fontId="4"/>
  </si>
  <si>
    <t>【記入例】</t>
    <rPh sb="1" eb="3">
      <t>キニュウ</t>
    </rPh>
    <rPh sb="3" eb="4">
      <t>レイ</t>
    </rPh>
    <phoneticPr fontId="4"/>
  </si>
  <si>
    <t>東京　太郎</t>
    <rPh sb="0" eb="1">
      <t>アズマ</t>
    </rPh>
    <rPh sb="3" eb="5">
      <t>タロウ</t>
    </rPh>
    <phoneticPr fontId="4"/>
  </si>
  <si>
    <t>指導顛末</t>
    <rPh sb="0" eb="2">
      <t>シドウ</t>
    </rPh>
    <rPh sb="2" eb="4">
      <t>テンマツ</t>
    </rPh>
    <phoneticPr fontId="4"/>
  </si>
  <si>
    <t>相談内容</t>
    <rPh sb="0" eb="2">
      <t>ソウダン</t>
    </rPh>
    <rPh sb="2" eb="4">
      <t>ナイヨウ</t>
    </rPh>
    <phoneticPr fontId="4"/>
  </si>
  <si>
    <t>コロナウイルスの関係で、突如解雇を言い渡されたが、どのように対応すべきか？</t>
    <rPh sb="8" eb="10">
      <t>カンケイ</t>
    </rPh>
    <rPh sb="12" eb="14">
      <t>トツジョ</t>
    </rPh>
    <rPh sb="14" eb="16">
      <t>カイコ</t>
    </rPh>
    <rPh sb="17" eb="18">
      <t>イ</t>
    </rPh>
    <rPh sb="19" eb="20">
      <t>ワタ</t>
    </rPh>
    <rPh sb="30" eb="32">
      <t>タイオウ</t>
    </rPh>
    <phoneticPr fontId="4"/>
  </si>
  <si>
    <t>解雇予告手当について説明し、少なくとも解雇予告手当を会社に請求するよう伝えた。失業給付、健康保険・年金の手続について説明した。</t>
    <rPh sb="0" eb="2">
      <t>カイコ</t>
    </rPh>
    <rPh sb="2" eb="4">
      <t>ヨコク</t>
    </rPh>
    <rPh sb="4" eb="6">
      <t>テアテ</t>
    </rPh>
    <rPh sb="10" eb="12">
      <t>セツメイ</t>
    </rPh>
    <rPh sb="14" eb="15">
      <t>スク</t>
    </rPh>
    <rPh sb="19" eb="21">
      <t>カイコ</t>
    </rPh>
    <rPh sb="21" eb="23">
      <t>ヨコク</t>
    </rPh>
    <rPh sb="23" eb="25">
      <t>テアテ</t>
    </rPh>
    <rPh sb="26" eb="28">
      <t>カイシャ</t>
    </rPh>
    <rPh sb="29" eb="31">
      <t>セイキュウ</t>
    </rPh>
    <rPh sb="35" eb="36">
      <t>ツタ</t>
    </rPh>
    <rPh sb="39" eb="41">
      <t>シツギョウ</t>
    </rPh>
    <rPh sb="41" eb="43">
      <t>キュウフ</t>
    </rPh>
    <rPh sb="44" eb="46">
      <t>ケンコウ</t>
    </rPh>
    <rPh sb="46" eb="48">
      <t>ホケン</t>
    </rPh>
    <rPh sb="49" eb="51">
      <t>ネンキン</t>
    </rPh>
    <rPh sb="52" eb="54">
      <t>テツヅキ</t>
    </rPh>
    <rPh sb="58" eb="60">
      <t>セツメイ</t>
    </rPh>
    <phoneticPr fontId="4"/>
  </si>
  <si>
    <t>いつから失業給付を受給することができるのか？</t>
    <rPh sb="4" eb="6">
      <t>シツギョウ</t>
    </rPh>
    <rPh sb="6" eb="8">
      <t>キュウフ</t>
    </rPh>
    <rPh sb="9" eb="11">
      <t>ジュキュウ</t>
    </rPh>
    <phoneticPr fontId="4"/>
  </si>
  <si>
    <t>失業保険受給の流れを説明した。</t>
    <rPh sb="0" eb="2">
      <t>シツギョウ</t>
    </rPh>
    <rPh sb="2" eb="4">
      <t>ホケン</t>
    </rPh>
    <rPh sb="4" eb="6">
      <t>ジュキュウ</t>
    </rPh>
    <rPh sb="7" eb="8">
      <t>ナガ</t>
    </rPh>
    <rPh sb="10" eb="12">
      <t>セツメイ</t>
    </rPh>
    <phoneticPr fontId="4"/>
  </si>
  <si>
    <t>被扶養者の要件、給付面の違いなどのメリット・デメリットを説明した。</t>
    <rPh sb="0" eb="4">
      <t>ヒフヨウシャ</t>
    </rPh>
    <rPh sb="5" eb="7">
      <t>ヨウケン</t>
    </rPh>
    <rPh sb="8" eb="10">
      <t>キュウフ</t>
    </rPh>
    <rPh sb="10" eb="11">
      <t>メン</t>
    </rPh>
    <rPh sb="12" eb="13">
      <t>チガ</t>
    </rPh>
    <rPh sb="28" eb="30">
      <t>セツメイ</t>
    </rPh>
    <phoneticPr fontId="4"/>
  </si>
  <si>
    <t>在職老齢年金の仕組みについて説明した。</t>
    <rPh sb="0" eb="2">
      <t>ザイショク</t>
    </rPh>
    <rPh sb="2" eb="4">
      <t>ロウレイ</t>
    </rPh>
    <rPh sb="4" eb="6">
      <t>ネンキン</t>
    </rPh>
    <rPh sb="7" eb="9">
      <t>シク</t>
    </rPh>
    <rPh sb="14" eb="16">
      <t>セツメイ</t>
    </rPh>
    <phoneticPr fontId="4"/>
  </si>
  <si>
    <t>会社を設立したばかりだが、社会保険に加入していない。今後、社員を雇っていきたいが、どうしたらよいか。</t>
    <rPh sb="0" eb="2">
      <t>カイシャ</t>
    </rPh>
    <rPh sb="3" eb="5">
      <t>セツリツ</t>
    </rPh>
    <rPh sb="13" eb="15">
      <t>シャカイ</t>
    </rPh>
    <rPh sb="15" eb="17">
      <t>ホケン</t>
    </rPh>
    <rPh sb="18" eb="20">
      <t>カニュウ</t>
    </rPh>
    <rPh sb="26" eb="28">
      <t>コンゴ</t>
    </rPh>
    <rPh sb="29" eb="31">
      <t>シャイン</t>
    </rPh>
    <rPh sb="32" eb="33">
      <t>ヤト</t>
    </rPh>
    <phoneticPr fontId="4"/>
  </si>
  <si>
    <t>同上</t>
    <rPh sb="0" eb="2">
      <t>ドウジョウ</t>
    </rPh>
    <phoneticPr fontId="4"/>
  </si>
  <si>
    <t>社会保険の加入要件、手続について説明した。</t>
    <rPh sb="0" eb="2">
      <t>シャカイ</t>
    </rPh>
    <rPh sb="2" eb="4">
      <t>ホケン</t>
    </rPh>
    <rPh sb="5" eb="7">
      <t>カニュウ</t>
    </rPh>
    <rPh sb="7" eb="9">
      <t>ヨウケン</t>
    </rPh>
    <rPh sb="10" eb="12">
      <t>テツヅキ</t>
    </rPh>
    <rPh sb="16" eb="18">
      <t>セツメイ</t>
    </rPh>
    <phoneticPr fontId="4"/>
  </si>
  <si>
    <t>労働保険・雇用保険の加入要件、手続について説明した。</t>
    <rPh sb="0" eb="2">
      <t>ロウドウ</t>
    </rPh>
    <rPh sb="2" eb="4">
      <t>ホケン</t>
    </rPh>
    <rPh sb="5" eb="7">
      <t>コヨウ</t>
    </rPh>
    <rPh sb="7" eb="9">
      <t>ホケン</t>
    </rPh>
    <rPh sb="10" eb="12">
      <t>カニュウ</t>
    </rPh>
    <rPh sb="12" eb="14">
      <t>ヨウケン</t>
    </rPh>
    <rPh sb="15" eb="17">
      <t>テツヅキ</t>
    </rPh>
    <rPh sb="21" eb="23">
      <t>セツメイ</t>
    </rPh>
    <phoneticPr fontId="4"/>
  </si>
  <si>
    <t>社員を雇用する場合の労働基準法上のルールや手続について説明した。</t>
    <rPh sb="0" eb="2">
      <t>シャイン</t>
    </rPh>
    <rPh sb="3" eb="5">
      <t>コヨウ</t>
    </rPh>
    <rPh sb="7" eb="9">
      <t>バアイ</t>
    </rPh>
    <rPh sb="10" eb="12">
      <t>ロウドウ</t>
    </rPh>
    <rPh sb="12" eb="15">
      <t>キジュンホウ</t>
    </rPh>
    <rPh sb="15" eb="16">
      <t>ジョウ</t>
    </rPh>
    <rPh sb="21" eb="23">
      <t>テツヅ</t>
    </rPh>
    <rPh sb="27" eb="29">
      <t>セツメイ</t>
    </rPh>
    <phoneticPr fontId="4"/>
  </si>
  <si>
    <t>税法上の扶養要件について教えてほしい。</t>
    <rPh sb="0" eb="3">
      <t>ゼイホウジョウ</t>
    </rPh>
    <rPh sb="4" eb="6">
      <t>フヨウ</t>
    </rPh>
    <rPh sb="6" eb="8">
      <t>ヨウケン</t>
    </rPh>
    <rPh sb="12" eb="13">
      <t>オシ</t>
    </rPh>
    <phoneticPr fontId="4"/>
  </si>
  <si>
    <t>税法上の扶養に関しての一般的な説明を行った。範疇外の相談のため、詳細は税理士にお聞きいただくよう、ご案内した。</t>
    <rPh sb="0" eb="3">
      <t>ゼイホウジョウ</t>
    </rPh>
    <rPh sb="4" eb="6">
      <t>フヨウ</t>
    </rPh>
    <rPh sb="7" eb="8">
      <t>カン</t>
    </rPh>
    <rPh sb="11" eb="14">
      <t>イッパンテキ</t>
    </rPh>
    <rPh sb="15" eb="17">
      <t>セツメイ</t>
    </rPh>
    <rPh sb="18" eb="19">
      <t>オコナ</t>
    </rPh>
    <rPh sb="22" eb="24">
      <t>ハンチュウ</t>
    </rPh>
    <rPh sb="24" eb="25">
      <t>ガイ</t>
    </rPh>
    <rPh sb="26" eb="28">
      <t>ソウダン</t>
    </rPh>
    <rPh sb="32" eb="34">
      <t>ショウサイ</t>
    </rPh>
    <rPh sb="35" eb="38">
      <t>ゼイリシ</t>
    </rPh>
    <rPh sb="40" eb="41">
      <t>キ</t>
    </rPh>
    <rPh sb="50" eb="52">
      <t>アンナイ</t>
    </rPh>
    <phoneticPr fontId="4"/>
  </si>
  <si>
    <t>相談なし</t>
    <rPh sb="0" eb="2">
      <t>ソウダン</t>
    </rPh>
    <phoneticPr fontId="4"/>
  </si>
  <si>
    <t>1.社会保険の適用・加入、扶養関係</t>
    <rPh sb="7" eb="9">
      <t>テキヨウ</t>
    </rPh>
    <rPh sb="10" eb="12">
      <t>カニュウ</t>
    </rPh>
    <phoneticPr fontId="5"/>
  </si>
  <si>
    <t>2.年金給付</t>
    <rPh sb="2" eb="4">
      <t>ネンキン</t>
    </rPh>
    <rPh sb="4" eb="6">
      <t>キュウフ</t>
    </rPh>
    <phoneticPr fontId="5"/>
  </si>
  <si>
    <t>3.健康保険給付</t>
    <rPh sb="2" eb="4">
      <t>ケンコウ</t>
    </rPh>
    <rPh sb="4" eb="6">
      <t>ホケン</t>
    </rPh>
    <rPh sb="6" eb="8">
      <t>キュウフ</t>
    </rPh>
    <phoneticPr fontId="5"/>
  </si>
  <si>
    <t>1.就職相談</t>
    <rPh sb="2" eb="4">
      <t>シュウショク</t>
    </rPh>
    <rPh sb="4" eb="6">
      <t>ソウダン</t>
    </rPh>
    <phoneticPr fontId="5"/>
  </si>
  <si>
    <t>2.雇用契約・雇用時の手続</t>
    <rPh sb="2" eb="4">
      <t>コヨウ</t>
    </rPh>
    <rPh sb="4" eb="6">
      <t>ケイヤク</t>
    </rPh>
    <rPh sb="7" eb="9">
      <t>コヨウ</t>
    </rPh>
    <rPh sb="9" eb="10">
      <t>ジ</t>
    </rPh>
    <rPh sb="11" eb="13">
      <t>テツヅキ</t>
    </rPh>
    <phoneticPr fontId="5"/>
  </si>
  <si>
    <t>3.退職・退職時の手続　※給付関係は11</t>
    <rPh sb="2" eb="4">
      <t>タイショク</t>
    </rPh>
    <rPh sb="5" eb="7">
      <t>タイショク</t>
    </rPh>
    <rPh sb="7" eb="8">
      <t>ジ</t>
    </rPh>
    <rPh sb="9" eb="11">
      <t>テツヅキ</t>
    </rPh>
    <rPh sb="13" eb="15">
      <t>キュウフ</t>
    </rPh>
    <rPh sb="15" eb="17">
      <t>カンケイ</t>
    </rPh>
    <phoneticPr fontId="5"/>
  </si>
  <si>
    <t>4.賃金・退職金（未払いを含む）</t>
    <rPh sb="2" eb="4">
      <t>チンギン</t>
    </rPh>
    <rPh sb="5" eb="8">
      <t>タイショクキン</t>
    </rPh>
    <rPh sb="9" eb="11">
      <t>ミバラ</t>
    </rPh>
    <rPh sb="13" eb="14">
      <t>フク</t>
    </rPh>
    <phoneticPr fontId="5"/>
  </si>
  <si>
    <t>5.解雇（内定取消を含む）</t>
    <rPh sb="2" eb="4">
      <t>カイコ</t>
    </rPh>
    <rPh sb="5" eb="7">
      <t>ナイテイ</t>
    </rPh>
    <rPh sb="7" eb="9">
      <t>トリケシ</t>
    </rPh>
    <rPh sb="10" eb="11">
      <t>フク</t>
    </rPh>
    <phoneticPr fontId="5"/>
  </si>
  <si>
    <t>6.労働時間</t>
    <rPh sb="2" eb="4">
      <t>ロウドウ</t>
    </rPh>
    <rPh sb="4" eb="6">
      <t>ジカン</t>
    </rPh>
    <phoneticPr fontId="5"/>
  </si>
  <si>
    <t>7.休暇</t>
    <rPh sb="2" eb="4">
      <t>キュウカ</t>
    </rPh>
    <phoneticPr fontId="5"/>
  </si>
  <si>
    <t>8.就業規則</t>
    <rPh sb="2" eb="4">
      <t>シュウギョウ</t>
    </rPh>
    <rPh sb="4" eb="6">
      <t>キソク</t>
    </rPh>
    <phoneticPr fontId="5"/>
  </si>
  <si>
    <t>9.雇用形態</t>
  </si>
  <si>
    <t>10.雇用保険・労災保険の適用・加入</t>
    <rPh sb="8" eb="10">
      <t>ロウサイ</t>
    </rPh>
    <rPh sb="10" eb="12">
      <t>ホケン</t>
    </rPh>
    <phoneticPr fontId="5"/>
  </si>
  <si>
    <t>11.雇用保険給付</t>
    <rPh sb="3" eb="5">
      <t>コヨウ</t>
    </rPh>
    <rPh sb="5" eb="7">
      <t>ホケン</t>
    </rPh>
    <rPh sb="7" eb="9">
      <t>キュウフ</t>
    </rPh>
    <phoneticPr fontId="5"/>
  </si>
  <si>
    <t>12.ハラスメント（パワハラ）</t>
  </si>
  <si>
    <t>13.ハラスメント（パワハラ以外）</t>
    <rPh sb="14" eb="16">
      <t>イガイ</t>
    </rPh>
    <phoneticPr fontId="5"/>
  </si>
  <si>
    <t>14.就業ストレス（ハラスメント以外）</t>
    <rPh sb="3" eb="5">
      <t>シュウギョウ</t>
    </rPh>
    <rPh sb="16" eb="18">
      <t>イガイ</t>
    </rPh>
    <phoneticPr fontId="5"/>
  </si>
  <si>
    <t>15.労災保険給付</t>
    <rPh sb="3" eb="5">
      <t>ロウサイ</t>
    </rPh>
    <rPh sb="5" eb="7">
      <t>ホケン</t>
    </rPh>
    <rPh sb="7" eb="9">
      <t>キュウフ</t>
    </rPh>
    <phoneticPr fontId="5"/>
  </si>
  <si>
    <t>16.安全衛生</t>
  </si>
  <si>
    <t>17.助成金</t>
    <rPh sb="3" eb="6">
      <t>ジョセイキン</t>
    </rPh>
    <phoneticPr fontId="5"/>
  </si>
  <si>
    <t>1.相談対象外（税、訴訟など）</t>
    <rPh sb="2" eb="4">
      <t>ソウダン</t>
    </rPh>
    <rPh sb="4" eb="6">
      <t>タイショウ</t>
    </rPh>
    <rPh sb="6" eb="7">
      <t>ソト</t>
    </rPh>
    <rPh sb="8" eb="9">
      <t>ゼイ</t>
    </rPh>
    <rPh sb="10" eb="12">
      <t>ソショウ</t>
    </rPh>
    <phoneticPr fontId="5"/>
  </si>
  <si>
    <t>2.上記にあてはまらないもの</t>
    <rPh sb="2" eb="4">
      <t>ジョウキ</t>
    </rPh>
    <phoneticPr fontId="5"/>
  </si>
  <si>
    <t>大分類</t>
    <rPh sb="0" eb="3">
      <t>ダイブンルイ</t>
    </rPh>
    <phoneticPr fontId="13"/>
  </si>
  <si>
    <t>小分類</t>
    <rPh sb="0" eb="3">
      <t>ショウブンルイ</t>
    </rPh>
    <phoneticPr fontId="13"/>
  </si>
  <si>
    <t>具体例</t>
    <rPh sb="0" eb="2">
      <t>グタイ</t>
    </rPh>
    <rPh sb="2" eb="3">
      <t>レイ</t>
    </rPh>
    <phoneticPr fontId="13"/>
  </si>
  <si>
    <t>社会保険</t>
    <rPh sb="0" eb="2">
      <t>シャカイ</t>
    </rPh>
    <rPh sb="2" eb="4">
      <t>ホケン</t>
    </rPh>
    <phoneticPr fontId="13"/>
  </si>
  <si>
    <t>会社の新規適用、被保険者・被扶養者の加入要件、適用除外の要件、社会保険料、各種医療保険制度、介護保険制度など</t>
    <rPh sb="0" eb="2">
      <t>カイシャ</t>
    </rPh>
    <rPh sb="3" eb="5">
      <t>シンキ</t>
    </rPh>
    <rPh sb="5" eb="7">
      <t>テキヨウ</t>
    </rPh>
    <rPh sb="8" eb="12">
      <t>ヒホケンシャ</t>
    </rPh>
    <rPh sb="13" eb="17">
      <t>ヒフヨウシャ</t>
    </rPh>
    <rPh sb="18" eb="20">
      <t>カニュウ</t>
    </rPh>
    <rPh sb="20" eb="22">
      <t>ヨウケン</t>
    </rPh>
    <rPh sb="23" eb="25">
      <t>テキヨウ</t>
    </rPh>
    <rPh sb="25" eb="27">
      <t>ジョガイ</t>
    </rPh>
    <rPh sb="28" eb="30">
      <t>ヨウケン</t>
    </rPh>
    <rPh sb="31" eb="33">
      <t>シャカイ</t>
    </rPh>
    <rPh sb="33" eb="36">
      <t>ホケンリョウ</t>
    </rPh>
    <rPh sb="37" eb="39">
      <t>カクシュ</t>
    </rPh>
    <rPh sb="39" eb="41">
      <t>イリョウ</t>
    </rPh>
    <rPh sb="41" eb="43">
      <t>ホケン</t>
    </rPh>
    <rPh sb="43" eb="45">
      <t>セイド</t>
    </rPh>
    <rPh sb="46" eb="48">
      <t>カイゴ</t>
    </rPh>
    <rPh sb="48" eb="50">
      <t>ホケン</t>
    </rPh>
    <rPh sb="50" eb="52">
      <t>セイド</t>
    </rPh>
    <phoneticPr fontId="13"/>
  </si>
  <si>
    <t>老齢・遺族・障害年金制度、在職老齢年金制度、年金の繰り上げ受給、繰り下げ受給など</t>
    <rPh sb="0" eb="2">
      <t>ロウレイ</t>
    </rPh>
    <rPh sb="3" eb="5">
      <t>イゾク</t>
    </rPh>
    <rPh sb="6" eb="8">
      <t>ショウガイ</t>
    </rPh>
    <rPh sb="8" eb="10">
      <t>ネンキン</t>
    </rPh>
    <rPh sb="10" eb="12">
      <t>セイド</t>
    </rPh>
    <rPh sb="13" eb="15">
      <t>ザイショク</t>
    </rPh>
    <rPh sb="15" eb="17">
      <t>ロウレイ</t>
    </rPh>
    <rPh sb="17" eb="19">
      <t>ネンキン</t>
    </rPh>
    <rPh sb="19" eb="21">
      <t>セイド</t>
    </rPh>
    <rPh sb="22" eb="24">
      <t>ネンキン</t>
    </rPh>
    <rPh sb="25" eb="26">
      <t>ク</t>
    </rPh>
    <rPh sb="27" eb="28">
      <t>ア</t>
    </rPh>
    <rPh sb="29" eb="31">
      <t>ジュキュウ</t>
    </rPh>
    <rPh sb="32" eb="33">
      <t>ク</t>
    </rPh>
    <rPh sb="34" eb="35">
      <t>サ</t>
    </rPh>
    <rPh sb="36" eb="38">
      <t>ジュキュウ</t>
    </rPh>
    <phoneticPr fontId="13"/>
  </si>
  <si>
    <t>傷病手当金、出産手当金など（資格喪失後の給付含む）</t>
    <rPh sb="0" eb="2">
      <t>ショウビョウ</t>
    </rPh>
    <rPh sb="2" eb="4">
      <t>テアテ</t>
    </rPh>
    <rPh sb="4" eb="5">
      <t>キン</t>
    </rPh>
    <rPh sb="6" eb="8">
      <t>シュッサン</t>
    </rPh>
    <rPh sb="8" eb="10">
      <t>テアテ</t>
    </rPh>
    <rPh sb="10" eb="11">
      <t>キン</t>
    </rPh>
    <rPh sb="14" eb="16">
      <t>シカク</t>
    </rPh>
    <rPh sb="16" eb="18">
      <t>ソウシツ</t>
    </rPh>
    <rPh sb="18" eb="19">
      <t>ゴ</t>
    </rPh>
    <rPh sb="20" eb="22">
      <t>キュウフ</t>
    </rPh>
    <rPh sb="22" eb="23">
      <t>フク</t>
    </rPh>
    <phoneticPr fontId="13"/>
  </si>
  <si>
    <t>（再）就職相談、求人票の記載内容・見方など</t>
    <rPh sb="1" eb="2">
      <t>サイ</t>
    </rPh>
    <rPh sb="3" eb="5">
      <t>シュウショク</t>
    </rPh>
    <rPh sb="5" eb="7">
      <t>ソウダン</t>
    </rPh>
    <rPh sb="8" eb="11">
      <t>キュウジンヒョウ</t>
    </rPh>
    <rPh sb="12" eb="14">
      <t>キサイ</t>
    </rPh>
    <rPh sb="14" eb="16">
      <t>ナイヨウ</t>
    </rPh>
    <rPh sb="17" eb="19">
      <t>ミカタ</t>
    </rPh>
    <phoneticPr fontId="13"/>
  </si>
  <si>
    <t>雇用契約書、入社時に提出する書類、身元保証人など</t>
    <rPh sb="0" eb="2">
      <t>コヨウ</t>
    </rPh>
    <rPh sb="2" eb="5">
      <t>ケイヤクショ</t>
    </rPh>
    <rPh sb="6" eb="8">
      <t>ニュウシャ</t>
    </rPh>
    <rPh sb="8" eb="9">
      <t>ジ</t>
    </rPh>
    <rPh sb="10" eb="12">
      <t>テイシュツ</t>
    </rPh>
    <rPh sb="14" eb="16">
      <t>ショルイ</t>
    </rPh>
    <rPh sb="17" eb="19">
      <t>ミモト</t>
    </rPh>
    <rPh sb="19" eb="22">
      <t>ホショウニン</t>
    </rPh>
    <phoneticPr fontId="13"/>
  </si>
  <si>
    <t>3.退職・退職時の手続　※給付関係は11</t>
    <rPh sb="2" eb="4">
      <t>タイショク</t>
    </rPh>
    <rPh sb="5" eb="7">
      <t>タイショク</t>
    </rPh>
    <rPh sb="7" eb="8">
      <t>ジ</t>
    </rPh>
    <rPh sb="9" eb="11">
      <t>テツヅキ</t>
    </rPh>
    <rPh sb="13" eb="15">
      <t>キュウフ</t>
    </rPh>
    <rPh sb="15" eb="17">
      <t>カンケイ</t>
    </rPh>
    <phoneticPr fontId="4"/>
  </si>
  <si>
    <t>退職時に必要となる手続、退職勧奨など</t>
    <rPh sb="0" eb="2">
      <t>タイショク</t>
    </rPh>
    <rPh sb="2" eb="3">
      <t>ジ</t>
    </rPh>
    <rPh sb="4" eb="6">
      <t>ヒツヨウ</t>
    </rPh>
    <rPh sb="9" eb="11">
      <t>テツヅキ</t>
    </rPh>
    <rPh sb="12" eb="14">
      <t>タイショク</t>
    </rPh>
    <rPh sb="14" eb="16">
      <t>カンショウ</t>
    </rPh>
    <phoneticPr fontId="13"/>
  </si>
  <si>
    <t>休業手当・平均賃金・時間外手当等の計算方法、賃金未払い、退職金など</t>
    <rPh sb="0" eb="2">
      <t>キュウギョウ</t>
    </rPh>
    <rPh sb="2" eb="4">
      <t>テアテ</t>
    </rPh>
    <rPh sb="5" eb="7">
      <t>ヘイキン</t>
    </rPh>
    <rPh sb="7" eb="9">
      <t>チンギン</t>
    </rPh>
    <rPh sb="10" eb="12">
      <t>ジカン</t>
    </rPh>
    <rPh sb="12" eb="13">
      <t>ガイ</t>
    </rPh>
    <rPh sb="13" eb="15">
      <t>テアテ</t>
    </rPh>
    <rPh sb="15" eb="16">
      <t>トウ</t>
    </rPh>
    <rPh sb="17" eb="19">
      <t>ケイサン</t>
    </rPh>
    <rPh sb="19" eb="21">
      <t>ホウホウ</t>
    </rPh>
    <rPh sb="22" eb="24">
      <t>チンギン</t>
    </rPh>
    <rPh sb="24" eb="26">
      <t>ミバラ</t>
    </rPh>
    <rPh sb="28" eb="31">
      <t>タイショクキン</t>
    </rPh>
    <phoneticPr fontId="13"/>
  </si>
  <si>
    <t>解雇（事業主・労働者）、不当解雇にならないための要件、解雇時の手続など</t>
    <rPh sb="0" eb="2">
      <t>カイコ</t>
    </rPh>
    <rPh sb="3" eb="6">
      <t>ジギョウヌシ</t>
    </rPh>
    <rPh sb="7" eb="9">
      <t>ロウドウ</t>
    </rPh>
    <rPh sb="9" eb="10">
      <t>シャ</t>
    </rPh>
    <rPh sb="12" eb="14">
      <t>フトウ</t>
    </rPh>
    <rPh sb="14" eb="16">
      <t>カイコ</t>
    </rPh>
    <rPh sb="24" eb="26">
      <t>ヨウケン</t>
    </rPh>
    <rPh sb="27" eb="29">
      <t>カイコ</t>
    </rPh>
    <rPh sb="29" eb="30">
      <t>ジ</t>
    </rPh>
    <rPh sb="31" eb="33">
      <t>テツヅキ</t>
    </rPh>
    <phoneticPr fontId="13"/>
  </si>
  <si>
    <t>時間外・休日・深夜労働（長時間労働問題を含む）、変形労働時間制、フレックスタイム制、副業・兼業など</t>
    <rPh sb="0" eb="2">
      <t>ジカン</t>
    </rPh>
    <rPh sb="2" eb="3">
      <t>ガイ</t>
    </rPh>
    <rPh sb="4" eb="6">
      <t>キュウジツ</t>
    </rPh>
    <rPh sb="7" eb="9">
      <t>シンヤ</t>
    </rPh>
    <rPh sb="9" eb="11">
      <t>ロウドウ</t>
    </rPh>
    <rPh sb="12" eb="15">
      <t>チョウジカン</t>
    </rPh>
    <rPh sb="15" eb="17">
      <t>ロウドウ</t>
    </rPh>
    <rPh sb="17" eb="19">
      <t>モンダイ</t>
    </rPh>
    <rPh sb="20" eb="21">
      <t>フク</t>
    </rPh>
    <rPh sb="24" eb="26">
      <t>ヘンケイ</t>
    </rPh>
    <rPh sb="26" eb="28">
      <t>ロウドウ</t>
    </rPh>
    <rPh sb="28" eb="30">
      <t>ジカン</t>
    </rPh>
    <rPh sb="30" eb="31">
      <t>セイ</t>
    </rPh>
    <rPh sb="40" eb="41">
      <t>セイ</t>
    </rPh>
    <rPh sb="42" eb="44">
      <t>フクギョウ</t>
    </rPh>
    <rPh sb="45" eb="47">
      <t>ケンギョウ</t>
    </rPh>
    <phoneticPr fontId="13"/>
  </si>
  <si>
    <t>年次有給休暇、特別休暇など</t>
    <rPh sb="0" eb="2">
      <t>ネンジ</t>
    </rPh>
    <rPh sb="2" eb="4">
      <t>ユウキュウ</t>
    </rPh>
    <rPh sb="4" eb="6">
      <t>キュウカ</t>
    </rPh>
    <rPh sb="7" eb="9">
      <t>トクベツ</t>
    </rPh>
    <rPh sb="9" eb="11">
      <t>キュウカ</t>
    </rPh>
    <phoneticPr fontId="13"/>
  </si>
  <si>
    <t>就業規則の作成・改正など</t>
    <rPh sb="0" eb="2">
      <t>シュウギョウ</t>
    </rPh>
    <rPh sb="2" eb="4">
      <t>キソク</t>
    </rPh>
    <rPh sb="5" eb="7">
      <t>サクセイ</t>
    </rPh>
    <rPh sb="8" eb="10">
      <t>カイセイ</t>
    </rPh>
    <phoneticPr fontId="13"/>
  </si>
  <si>
    <t>9.雇用形態</t>
    <phoneticPr fontId="4"/>
  </si>
  <si>
    <t>非正規雇用、派遣労働、フリーランス、正社員との待遇の違い、同一労働同一賃金など</t>
    <rPh sb="18" eb="21">
      <t>セイシャイン</t>
    </rPh>
    <rPh sb="23" eb="25">
      <t>タイグウ</t>
    </rPh>
    <rPh sb="26" eb="27">
      <t>チガ</t>
    </rPh>
    <rPh sb="29" eb="31">
      <t>ドウイツ</t>
    </rPh>
    <rPh sb="31" eb="33">
      <t>ロウドウ</t>
    </rPh>
    <rPh sb="33" eb="35">
      <t>ドウイツ</t>
    </rPh>
    <rPh sb="35" eb="37">
      <t>チンギン</t>
    </rPh>
    <phoneticPr fontId="13"/>
  </si>
  <si>
    <t>会社の新規適用、被保険者の加入要件、適用除外の要件、労働保険料など</t>
    <rPh sb="8" eb="12">
      <t>ヒホケンシャ</t>
    </rPh>
    <rPh sb="15" eb="17">
      <t>ヨウケン</t>
    </rPh>
    <rPh sb="26" eb="28">
      <t>ロウドウ</t>
    </rPh>
    <rPh sb="28" eb="31">
      <t>ホケンリョウ</t>
    </rPh>
    <phoneticPr fontId="13"/>
  </si>
  <si>
    <t>11.雇用保険給付</t>
    <rPh sb="3" eb="5">
      <t>コヨウ</t>
    </rPh>
    <rPh sb="5" eb="7">
      <t>ホケン</t>
    </rPh>
    <rPh sb="7" eb="9">
      <t>キュウフ</t>
    </rPh>
    <phoneticPr fontId="4"/>
  </si>
  <si>
    <t>基本手当、教育訓練給付、雇用継続給付など</t>
    <rPh sb="0" eb="2">
      <t>キホン</t>
    </rPh>
    <rPh sb="2" eb="4">
      <t>テアテ</t>
    </rPh>
    <rPh sb="5" eb="7">
      <t>キョウイク</t>
    </rPh>
    <rPh sb="7" eb="9">
      <t>クンレン</t>
    </rPh>
    <rPh sb="9" eb="11">
      <t>キュウフ</t>
    </rPh>
    <rPh sb="12" eb="14">
      <t>コヨウ</t>
    </rPh>
    <rPh sb="14" eb="16">
      <t>ケイゾク</t>
    </rPh>
    <rPh sb="16" eb="18">
      <t>キュウフ</t>
    </rPh>
    <phoneticPr fontId="13"/>
  </si>
  <si>
    <r>
      <t>12.</t>
    </r>
    <r>
      <rPr>
        <sz val="11"/>
        <rFont val="ＭＳ Ｐゴシック"/>
        <family val="3"/>
        <charset val="128"/>
        <scheme val="minor"/>
      </rPr>
      <t>ハラスメント（パワハラ）</t>
    </r>
    <phoneticPr fontId="4"/>
  </si>
  <si>
    <t>パワハラ被害、パワハラ防止法など</t>
    <rPh sb="4" eb="6">
      <t>ヒガイ</t>
    </rPh>
    <rPh sb="11" eb="14">
      <t>ボウシホウ</t>
    </rPh>
    <phoneticPr fontId="13"/>
  </si>
  <si>
    <t>13.ハラスメント（パワハラ以外）</t>
    <rPh sb="14" eb="16">
      <t>イガイ</t>
    </rPh>
    <phoneticPr fontId="4"/>
  </si>
  <si>
    <t>セクハラ、マタハラ等各種ハラスメント被害、防止対策など</t>
    <rPh sb="9" eb="10">
      <t>トウ</t>
    </rPh>
    <rPh sb="10" eb="12">
      <t>カクシュ</t>
    </rPh>
    <rPh sb="18" eb="20">
      <t>ヒガイ</t>
    </rPh>
    <rPh sb="21" eb="23">
      <t>ボウシ</t>
    </rPh>
    <rPh sb="23" eb="25">
      <t>タイサク</t>
    </rPh>
    <phoneticPr fontId="13"/>
  </si>
  <si>
    <t>14.就業ストレス（ハラスメント以外）</t>
    <rPh sb="3" eb="5">
      <t>シュウギョウ</t>
    </rPh>
    <rPh sb="16" eb="18">
      <t>イガイ</t>
    </rPh>
    <phoneticPr fontId="4"/>
  </si>
  <si>
    <t>ハラスメント以外の就業問題　</t>
    <phoneticPr fontId="13"/>
  </si>
  <si>
    <t>15.労災保険給付</t>
    <rPh sb="3" eb="5">
      <t>ロウサイ</t>
    </rPh>
    <rPh sb="5" eb="7">
      <t>ホケン</t>
    </rPh>
    <rPh sb="7" eb="9">
      <t>キュウフ</t>
    </rPh>
    <phoneticPr fontId="4"/>
  </si>
  <si>
    <t>療養補償給付・休業補償給付等各給付の内容・支給要件など</t>
    <rPh sb="0" eb="2">
      <t>リョウヨウ</t>
    </rPh>
    <rPh sb="2" eb="4">
      <t>ホショウ</t>
    </rPh>
    <rPh sb="4" eb="6">
      <t>キュウフ</t>
    </rPh>
    <rPh sb="7" eb="9">
      <t>キュウギョウ</t>
    </rPh>
    <rPh sb="9" eb="11">
      <t>ホショウ</t>
    </rPh>
    <rPh sb="11" eb="13">
      <t>キュウフ</t>
    </rPh>
    <rPh sb="13" eb="14">
      <t>トウ</t>
    </rPh>
    <rPh sb="14" eb="15">
      <t>カク</t>
    </rPh>
    <rPh sb="15" eb="17">
      <t>キュウフ</t>
    </rPh>
    <rPh sb="18" eb="20">
      <t>ナイヨウ</t>
    </rPh>
    <rPh sb="21" eb="23">
      <t>シキュウ</t>
    </rPh>
    <rPh sb="23" eb="25">
      <t>ヨウケン</t>
    </rPh>
    <phoneticPr fontId="13"/>
  </si>
  <si>
    <t>16.安全衛生</t>
    <phoneticPr fontId="4"/>
  </si>
  <si>
    <t>メンタルヘルス対策（ストレスチェック含む）、健康診断、産業医など</t>
    <rPh sb="7" eb="9">
      <t>タイサク</t>
    </rPh>
    <rPh sb="18" eb="19">
      <t>フク</t>
    </rPh>
    <rPh sb="22" eb="24">
      <t>ケンコウ</t>
    </rPh>
    <rPh sb="24" eb="26">
      <t>シンダン</t>
    </rPh>
    <rPh sb="27" eb="30">
      <t>サンギョウイ</t>
    </rPh>
    <phoneticPr fontId="13"/>
  </si>
  <si>
    <t>17.助成金</t>
    <rPh sb="3" eb="6">
      <t>ジョセイキン</t>
    </rPh>
    <phoneticPr fontId="4"/>
  </si>
  <si>
    <t>その他</t>
    <rPh sb="2" eb="3">
      <t>タ</t>
    </rPh>
    <phoneticPr fontId="13"/>
  </si>
  <si>
    <r>
      <t>税法上の扶養の要件、</t>
    </r>
    <r>
      <rPr>
        <sz val="11"/>
        <rFont val="ＭＳ Ｐゴシック"/>
        <family val="3"/>
        <charset val="128"/>
        <scheme val="minor"/>
      </rPr>
      <t>民事訴訟、在留資格</t>
    </r>
    <r>
      <rPr>
        <sz val="11"/>
        <rFont val="ＭＳ Ｐゴシック"/>
        <family val="3"/>
        <charset val="128"/>
      </rPr>
      <t>など。</t>
    </r>
    <r>
      <rPr>
        <sz val="11"/>
        <color rgb="FFFF0000"/>
        <rFont val="ＭＳ Ｐゴシック"/>
        <family val="3"/>
        <charset val="128"/>
        <scheme val="minor"/>
      </rPr>
      <t>案内した窓口を記載して下さい。</t>
    </r>
    <rPh sb="0" eb="3">
      <t>ゼイホウジョウ</t>
    </rPh>
    <rPh sb="4" eb="6">
      <t>フヨウ</t>
    </rPh>
    <rPh sb="7" eb="9">
      <t>ヨウケン</t>
    </rPh>
    <rPh sb="10" eb="12">
      <t>ミンジ</t>
    </rPh>
    <rPh sb="12" eb="14">
      <t>ソショウ</t>
    </rPh>
    <rPh sb="15" eb="17">
      <t>ザイリュウ</t>
    </rPh>
    <rPh sb="17" eb="19">
      <t>シカク</t>
    </rPh>
    <rPh sb="22" eb="24">
      <t>アンナイ</t>
    </rPh>
    <rPh sb="26" eb="28">
      <t>マドグチ</t>
    </rPh>
    <rPh sb="29" eb="31">
      <t>キサイ</t>
    </rPh>
    <rPh sb="33" eb="34">
      <t>クダ</t>
    </rPh>
    <phoneticPr fontId="13"/>
  </si>
  <si>
    <t>なるべく上記いずれかに振り分けて下さい。</t>
    <rPh sb="4" eb="6">
      <t>ジョウキ</t>
    </rPh>
    <rPh sb="11" eb="12">
      <t>フ</t>
    </rPh>
    <rPh sb="13" eb="14">
      <t>ワ</t>
    </rPh>
    <rPh sb="16" eb="17">
      <t>クダ</t>
    </rPh>
    <phoneticPr fontId="13"/>
  </si>
  <si>
    <t>相談なし</t>
    <rPh sb="0" eb="2">
      <t>ソウダン</t>
    </rPh>
    <phoneticPr fontId="13"/>
  </si>
  <si>
    <t>１件も相談がなかった場合に選んでください。</t>
    <rPh sb="1" eb="2">
      <t>ケン</t>
    </rPh>
    <rPh sb="3" eb="5">
      <t>ソウダン</t>
    </rPh>
    <rPh sb="10" eb="12">
      <t>バアイ</t>
    </rPh>
    <rPh sb="13" eb="14">
      <t>エラ</t>
    </rPh>
    <phoneticPr fontId="13"/>
  </si>
  <si>
    <t>労働</t>
    <rPh sb="0" eb="2">
      <t>ロウドウ</t>
    </rPh>
    <phoneticPr fontId="4"/>
  </si>
  <si>
    <t>労働</t>
    <rPh sb="0" eb="2">
      <t>ロウドウ</t>
    </rPh>
    <phoneticPr fontId="13"/>
  </si>
  <si>
    <r>
      <t>雇用調整助成金、その他各種助成金　</t>
    </r>
    <r>
      <rPr>
        <sz val="11"/>
        <color rgb="FFFF0000"/>
        <rFont val="ＭＳ Ｐゴシック"/>
        <family val="3"/>
        <charset val="128"/>
        <scheme val="minor"/>
      </rPr>
      <t>コロナ関係各種給付金はこちらを選択して下さい。</t>
    </r>
    <rPh sb="0" eb="7">
      <t>コヨウチョウセイジョセイキン</t>
    </rPh>
    <rPh sb="10" eb="11">
      <t>タ</t>
    </rPh>
    <rPh sb="11" eb="13">
      <t>カクシュ</t>
    </rPh>
    <rPh sb="13" eb="16">
      <t>ジョセイキン</t>
    </rPh>
    <rPh sb="20" eb="22">
      <t>カンケイ</t>
    </rPh>
    <rPh sb="22" eb="24">
      <t>カクシュ</t>
    </rPh>
    <rPh sb="24" eb="27">
      <t>キュウフキン</t>
    </rPh>
    <rPh sb="32" eb="34">
      <t>センタク</t>
    </rPh>
    <rPh sb="36" eb="37">
      <t>クダ</t>
    </rPh>
    <phoneticPr fontId="13"/>
  </si>
  <si>
    <t>事業者</t>
  </si>
  <si>
    <t>事業者</t>
    <phoneticPr fontId="4"/>
  </si>
  <si>
    <t>個人（労働者・求職者・年金受給者等）</t>
    <rPh sb="0" eb="2">
      <t>コジン</t>
    </rPh>
    <rPh sb="3" eb="6">
      <t>ロウドウシャ</t>
    </rPh>
    <rPh sb="7" eb="9">
      <t>キュウショク</t>
    </rPh>
    <rPh sb="9" eb="10">
      <t>シャ</t>
    </rPh>
    <rPh sb="11" eb="13">
      <t>ネンキン</t>
    </rPh>
    <rPh sb="13" eb="16">
      <t>ジュキュウシャ</t>
    </rPh>
    <rPh sb="16" eb="17">
      <t>ナド</t>
    </rPh>
    <phoneticPr fontId="4"/>
  </si>
  <si>
    <t>予約（おしごとカフェ）</t>
    <rPh sb="0" eb="2">
      <t>ヨヤク</t>
    </rPh>
    <phoneticPr fontId="4"/>
  </si>
  <si>
    <t>予約（事業所訪問）</t>
    <rPh sb="0" eb="2">
      <t>ヨヤク</t>
    </rPh>
    <rPh sb="3" eb="6">
      <t>ジギョウショ</t>
    </rPh>
    <rPh sb="6" eb="8">
      <t>ホウモン</t>
    </rPh>
    <phoneticPr fontId="4"/>
  </si>
  <si>
    <t>助言内容</t>
    <rPh sb="0" eb="2">
      <t>ジョゲン</t>
    </rPh>
    <rPh sb="2" eb="4">
      <t>ナイヨウ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</si>
</sst>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0_);[Red]\(0\)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17">
    <xf numFmtId="0" fontId="0" fillId="0" borderId="0" xfId="0"/>
    <xf numFmtId="0" fontId="0" fillId="0" borderId="4" xfId="0" pivotButton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56" fontId="0" fillId="0" borderId="16" xfId="0" applyNumberFormat="1" applyBorder="1"/>
    <xf numFmtId="0" fontId="0" fillId="0" borderId="20" xfId="0" applyBorder="1"/>
    <xf numFmtId="0" fontId="0" fillId="0" borderId="21" xfId="0" applyBorder="1"/>
    <xf numFmtId="0" fontId="0" fillId="0" borderId="16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56" fontId="0" fillId="0" borderId="18" xfId="0" applyNumberFormat="1" applyBorder="1"/>
    <xf numFmtId="0" fontId="0" fillId="0" borderId="2" xfId="0" applyBorder="1"/>
    <xf numFmtId="0" fontId="0" fillId="0" borderId="27" xfId="0" applyBorder="1"/>
    <xf numFmtId="0" fontId="0" fillId="0" borderId="19" xfId="0" applyBorder="1"/>
    <xf numFmtId="0" fontId="0" fillId="0" borderId="3" xfId="0" applyBorder="1"/>
    <xf numFmtId="0" fontId="0" fillId="0" borderId="28" xfId="0" applyBorder="1"/>
    <xf numFmtId="56" fontId="0" fillId="0" borderId="14" xfId="0" applyNumberFormat="1" applyBorder="1"/>
    <xf numFmtId="0" fontId="0" fillId="0" borderId="1" xfId="0" applyBorder="1"/>
    <xf numFmtId="0" fontId="0" fillId="0" borderId="29" xfId="0" applyBorder="1"/>
    <xf numFmtId="49" fontId="0" fillId="0" borderId="0" xfId="0" applyNumberFormat="1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77" fontId="0" fillId="0" borderId="0" xfId="0" applyNumberFormat="1" applyProtection="1">
      <protection hidden="1"/>
    </xf>
    <xf numFmtId="0" fontId="0" fillId="0" borderId="15" xfId="0" applyBorder="1" applyAlignment="1" applyProtection="1">
      <alignment vertical="center"/>
      <protection locked="0"/>
    </xf>
    <xf numFmtId="0" fontId="0" fillId="0" borderId="0" xfId="0" applyAlignment="1" applyProtection="1">
      <alignment wrapText="1"/>
      <protection hidden="1"/>
    </xf>
    <xf numFmtId="176" fontId="0" fillId="0" borderId="30" xfId="0" applyNumberFormat="1" applyBorder="1" applyAlignment="1" applyProtection="1">
      <alignment vertical="center"/>
      <protection locked="0"/>
    </xf>
    <xf numFmtId="177" fontId="0" fillId="0" borderId="36" xfId="0" applyNumberFormat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176" fontId="0" fillId="2" borderId="36" xfId="0" applyNumberFormat="1" applyFill="1" applyBorder="1" applyAlignment="1">
      <alignment vertical="center"/>
    </xf>
    <xf numFmtId="176" fontId="0" fillId="2" borderId="34" xfId="0" applyNumberForma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177" fontId="0" fillId="2" borderId="31" xfId="0" applyNumberFormat="1" applyFill="1" applyBorder="1" applyAlignment="1">
      <alignment vertical="center"/>
    </xf>
    <xf numFmtId="177" fontId="0" fillId="2" borderId="35" xfId="0" applyNumberFormat="1" applyFill="1" applyBorder="1" applyAlignment="1">
      <alignment vertical="center"/>
    </xf>
    <xf numFmtId="177" fontId="0" fillId="2" borderId="33" xfId="0" applyNumberFormat="1" applyFill="1" applyBorder="1" applyAlignment="1">
      <alignment vertical="center"/>
    </xf>
    <xf numFmtId="177" fontId="0" fillId="2" borderId="15" xfId="0" applyNumberForma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177" fontId="0" fillId="2" borderId="36" xfId="0" applyNumberFormat="1" applyFill="1" applyBorder="1" applyAlignment="1">
      <alignment vertical="center"/>
    </xf>
    <xf numFmtId="176" fontId="0" fillId="2" borderId="30" xfId="0" applyNumberFormat="1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177" fontId="0" fillId="0" borderId="32" xfId="0" applyNumberFormat="1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 wrapText="1"/>
      <protection hidden="1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hidden="1"/>
    </xf>
    <xf numFmtId="0" fontId="0" fillId="0" borderId="31" xfId="0" applyBorder="1" applyAlignment="1" applyProtection="1">
      <alignment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 applyProtection="1">
      <alignment vertical="center"/>
      <protection hidden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 applyProtection="1">
      <alignment vertical="center"/>
      <protection hidden="1"/>
    </xf>
    <xf numFmtId="177" fontId="0" fillId="0" borderId="32" xfId="0" applyNumberFormat="1" applyBorder="1" applyAlignment="1">
      <alignment vertical="center"/>
    </xf>
    <xf numFmtId="177" fontId="0" fillId="0" borderId="3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1" fillId="0" borderId="40" xfId="1" applyFont="1" applyBorder="1">
      <alignment vertical="center"/>
    </xf>
    <xf numFmtId="0" fontId="3" fillId="0" borderId="0" xfId="1">
      <alignment vertical="center"/>
    </xf>
    <xf numFmtId="0" fontId="11" fillId="0" borderId="41" xfId="1" applyFont="1" applyBorder="1">
      <alignment vertical="center"/>
    </xf>
    <xf numFmtId="0" fontId="11" fillId="0" borderId="42" xfId="1" applyFont="1" applyBorder="1">
      <alignment vertical="center"/>
    </xf>
    <xf numFmtId="0" fontId="3" fillId="0" borderId="0" xfId="1" quotePrefix="1" applyAlignment="1"/>
    <xf numFmtId="0" fontId="3" fillId="0" borderId="41" xfId="1" applyBorder="1">
      <alignment vertical="center"/>
    </xf>
    <xf numFmtId="0" fontId="14" fillId="0" borderId="41" xfId="1" applyFont="1" applyBorder="1">
      <alignment vertical="center"/>
    </xf>
    <xf numFmtId="0" fontId="3" fillId="0" borderId="40" xfId="1" applyBorder="1">
      <alignment vertical="center"/>
    </xf>
    <xf numFmtId="0" fontId="3" fillId="0" borderId="3" xfId="1" applyBorder="1">
      <alignment vertical="center"/>
    </xf>
    <xf numFmtId="0" fontId="3" fillId="0" borderId="1" xfId="1" applyBorder="1" applyAlignment="1">
      <alignment vertical="center" textRotation="255" wrapText="1"/>
    </xf>
    <xf numFmtId="0" fontId="9" fillId="0" borderId="3" xfId="1" applyFont="1" applyBorder="1">
      <alignment vertical="center"/>
    </xf>
    <xf numFmtId="0" fontId="10" fillId="0" borderId="40" xfId="1" applyFont="1" applyBorder="1">
      <alignment vertical="center"/>
    </xf>
    <xf numFmtId="0" fontId="10" fillId="0" borderId="41" xfId="1" applyFont="1" applyBorder="1">
      <alignment vertical="center"/>
    </xf>
    <xf numFmtId="0" fontId="11" fillId="0" borderId="20" xfId="1" applyFont="1" applyBorder="1">
      <alignment vertical="center"/>
    </xf>
    <xf numFmtId="0" fontId="3" fillId="0" borderId="1" xfId="1" applyBorder="1">
      <alignment vertical="center"/>
    </xf>
    <xf numFmtId="176" fontId="0" fillId="0" borderId="36" xfId="0" applyNumberFormat="1" applyBorder="1" applyAlignment="1">
      <alignment vertical="center"/>
    </xf>
    <xf numFmtId="176" fontId="0" fillId="0" borderId="34" xfId="0" applyNumberFormat="1" applyBorder="1" applyAlignment="1">
      <alignment vertical="center"/>
    </xf>
    <xf numFmtId="0" fontId="1" fillId="0" borderId="41" xfId="1" applyFont="1" applyBorder="1">
      <alignment vertical="center"/>
    </xf>
    <xf numFmtId="0" fontId="12" fillId="4" borderId="0" xfId="0" applyFont="1" applyFill="1"/>
    <xf numFmtId="0" fontId="12" fillId="4" borderId="0" xfId="0" applyFont="1" applyFill="1" applyAlignment="1">
      <alignment vertical="center"/>
    </xf>
    <xf numFmtId="0" fontId="12" fillId="4" borderId="0" xfId="0" quotePrefix="1" applyFont="1" applyFill="1"/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0" fontId="0" fillId="0" borderId="30" xfId="0" applyBorder="1" applyAlignment="1" applyProtection="1">
      <alignment horizontal="center" vertical="center" wrapText="1" shrinkToFit="1"/>
      <protection locked="0"/>
    </xf>
    <xf numFmtId="0" fontId="0" fillId="0" borderId="15" xfId="0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horizontal="center" wrapText="1" shrinkToFit="1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3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6" fillId="4" borderId="0" xfId="0" applyFont="1" applyFill="1" applyAlignment="1">
      <alignment vertical="center" wrapText="1"/>
    </xf>
    <xf numFmtId="0" fontId="16" fillId="4" borderId="0" xfId="0" applyFont="1" applyFill="1" applyAlignment="1">
      <alignment wrapText="1"/>
    </xf>
    <xf numFmtId="177" fontId="5" fillId="2" borderId="37" xfId="0" applyNumberFormat="1" applyFont="1" applyFill="1" applyBorder="1" applyAlignment="1" applyProtection="1">
      <alignment horizontal="center" vertical="center"/>
      <protection hidden="1"/>
    </xf>
    <xf numFmtId="177" fontId="5" fillId="2" borderId="38" xfId="0" applyNumberFormat="1" applyFont="1" applyFill="1" applyBorder="1" applyAlignment="1" applyProtection="1">
      <alignment horizontal="center" vertical="center"/>
      <protection hidden="1"/>
    </xf>
    <xf numFmtId="177" fontId="5" fillId="2" borderId="39" xfId="0" applyNumberFormat="1" applyFont="1" applyFill="1" applyBorder="1" applyAlignment="1" applyProtection="1">
      <alignment horizontal="center" vertical="center"/>
      <protection hidden="1"/>
    </xf>
    <xf numFmtId="0" fontId="5" fillId="2" borderId="37" xfId="0" applyFont="1" applyFill="1" applyBorder="1" applyAlignment="1" applyProtection="1">
      <alignment horizontal="center" vertical="center"/>
      <protection hidden="1"/>
    </xf>
    <xf numFmtId="0" fontId="5" fillId="2" borderId="39" xfId="0" applyFont="1" applyFill="1" applyBorder="1" applyAlignment="1" applyProtection="1">
      <alignment horizontal="center" vertical="center"/>
      <protection hidden="1"/>
    </xf>
    <xf numFmtId="0" fontId="3" fillId="0" borderId="40" xfId="1" applyBorder="1" applyAlignment="1">
      <alignment vertical="center" textRotation="255"/>
    </xf>
    <xf numFmtId="0" fontId="3" fillId="0" borderId="41" xfId="1" applyBorder="1" applyAlignment="1">
      <alignment vertical="center" textRotation="255"/>
    </xf>
    <xf numFmtId="0" fontId="3" fillId="0" borderId="42" xfId="1" applyBorder="1" applyAlignment="1">
      <alignment vertical="center" textRotation="255"/>
    </xf>
    <xf numFmtId="0" fontId="2" fillId="0" borderId="40" xfId="1" applyFont="1" applyBorder="1" applyAlignment="1">
      <alignment vertical="center" textRotation="255"/>
    </xf>
    <xf numFmtId="0" fontId="3" fillId="0" borderId="3" xfId="1" applyBorder="1" applyAlignment="1">
      <alignment vertical="center" textRotation="255"/>
    </xf>
    <xf numFmtId="177" fontId="8" fillId="0" borderId="0" xfId="0" applyNumberFormat="1" applyFont="1" applyAlignment="1" applyProtection="1">
      <alignment horizontal="center" vertical="center"/>
      <protection hidden="1"/>
    </xf>
    <xf numFmtId="0" fontId="12" fillId="4" borderId="0" xfId="0" applyFont="1" applyFill="1" applyAlignment="1">
      <alignment horizontal="center"/>
    </xf>
  </cellXfs>
  <cellStyles count="2">
    <cellStyle name="標準" xfId="0" builtinId="0"/>
    <cellStyle name="標準 2" xfId="1" xr:uid="{A5CCFB48-0B46-413A-ACF3-84798011A2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2552701</xdr:colOff>
      <xdr:row>0</xdr:row>
      <xdr:rowOff>152401</xdr:rowOff>
    </xdr:from>
    <xdr:to>
      <xdr:col>16</xdr:col>
      <xdr:colOff>3305176</xdr:colOff>
      <xdr:row>7</xdr:row>
      <xdr:rowOff>31751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4182726" y="152401"/>
          <a:ext cx="4210050" cy="1079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・相談内容を２～３行程度にまとめてご記入ください。関連する相談内容は、一番上の行にまとめて記載してもかまいませんが、指導顛末は各相談内容（小分類）に応じたことを記載して下さい。</a:t>
          </a:r>
          <a:endParaRPr kumimoji="1" lang="en-US" altLang="ja-JP" sz="1100"/>
        </a:p>
        <a:p>
          <a:r>
            <a:rPr kumimoji="1" lang="ja-JP" altLang="en-US" sz="1100"/>
            <a:t>・範疇外相談の場合、案内した相談窓口をご記入下さい。</a:t>
          </a:r>
          <a:endParaRPr kumimoji="1" lang="en-US" altLang="ja-JP" sz="1100"/>
        </a:p>
      </xdr:txBody>
    </xdr:sp>
    <xdr:clientData/>
  </xdr:twoCellAnchor>
  <xdr:twoCellAnchor>
    <xdr:from>
      <xdr:col>15</xdr:col>
      <xdr:colOff>2495550</xdr:colOff>
      <xdr:row>0</xdr:row>
      <xdr:rowOff>57151</xdr:rowOff>
    </xdr:from>
    <xdr:to>
      <xdr:col>16</xdr:col>
      <xdr:colOff>3305175</xdr:colOff>
      <xdr:row>6</xdr:row>
      <xdr:rowOff>152401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14125575" y="57151"/>
          <a:ext cx="4267200" cy="1123950"/>
        </a:xfrm>
        <a:prstGeom prst="wedgeRoundRectCallout">
          <a:avLst>
            <a:gd name="adj1" fmla="val -22396"/>
            <a:gd name="adj2" fmla="val 80780"/>
            <a:gd name="adj3" fmla="val 16667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781050</xdr:colOff>
      <xdr:row>2</xdr:row>
      <xdr:rowOff>0</xdr:rowOff>
    </xdr:from>
    <xdr:to>
      <xdr:col>11</xdr:col>
      <xdr:colOff>571500</xdr:colOff>
      <xdr:row>7</xdr:row>
      <xdr:rowOff>28575</xdr:rowOff>
    </xdr:to>
    <xdr:sp macro="" textlink="">
      <xdr:nvSpPr>
        <xdr:cNvPr id="8" name="吹き出し: 角を丸めた四角形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2647950" y="342900"/>
          <a:ext cx="3133725" cy="885825"/>
        </a:xfrm>
        <a:prstGeom prst="wedgeRoundRectCallout">
          <a:avLst>
            <a:gd name="adj1" fmla="val -5983"/>
            <a:gd name="adj2" fmla="val 77554"/>
            <a:gd name="adj3" fmla="val 16667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914400</xdr:colOff>
      <xdr:row>2</xdr:row>
      <xdr:rowOff>114300</xdr:rowOff>
    </xdr:from>
    <xdr:to>
      <xdr:col>11</xdr:col>
      <xdr:colOff>600075</xdr:colOff>
      <xdr:row>8</xdr:row>
      <xdr:rowOff>28575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781300" y="457200"/>
          <a:ext cx="302895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一人の相談者が複数の相談をした場合には、相談内容ごとに行を変えて入力してください。</a:t>
          </a:r>
          <a:endParaRPr kumimoji="1" lang="en-US" altLang="ja-JP" sz="1100"/>
        </a:p>
      </xdr:txBody>
    </xdr:sp>
    <xdr:clientData/>
  </xdr:twoCellAnchor>
  <xdr:twoCellAnchor>
    <xdr:from>
      <xdr:col>11</xdr:col>
      <xdr:colOff>685800</xdr:colOff>
      <xdr:row>2</xdr:row>
      <xdr:rowOff>9525</xdr:rowOff>
    </xdr:from>
    <xdr:to>
      <xdr:col>13</xdr:col>
      <xdr:colOff>28575</xdr:colOff>
      <xdr:row>8</xdr:row>
      <xdr:rowOff>28575</xdr:rowOff>
    </xdr:to>
    <xdr:sp macro="" textlink="">
      <xdr:nvSpPr>
        <xdr:cNvPr id="12" name="吹き出し: 角を丸めた四角形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5895975" y="352425"/>
          <a:ext cx="1666875" cy="1047750"/>
        </a:xfrm>
        <a:prstGeom prst="wedgeRoundRectCallout">
          <a:avLst>
            <a:gd name="adj1" fmla="val -146396"/>
            <a:gd name="adj2" fmla="val 146561"/>
            <a:gd name="adj3" fmla="val 16667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9525</xdr:colOff>
      <xdr:row>2</xdr:row>
      <xdr:rowOff>85725</xdr:rowOff>
    </xdr:from>
    <xdr:to>
      <xdr:col>12</xdr:col>
      <xdr:colOff>1543050</xdr:colOff>
      <xdr:row>8</xdr:row>
      <xdr:rowOff>9525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915025" y="428625"/>
          <a:ext cx="1533525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一人の相談者が複数の相談をした場合には</a:t>
          </a:r>
          <a:r>
            <a:rPr kumimoji="1" lang="ja-JP" altLang="en-US" sz="1100"/>
            <a:t>人数欄は一番上の行だけ入力してください。</a:t>
          </a:r>
        </a:p>
      </xdr:txBody>
    </xdr:sp>
    <xdr:clientData/>
  </xdr:twoCellAnchor>
  <xdr:twoCellAnchor>
    <xdr:from>
      <xdr:col>14</xdr:col>
      <xdr:colOff>57149</xdr:colOff>
      <xdr:row>0</xdr:row>
      <xdr:rowOff>152400</xdr:rowOff>
    </xdr:from>
    <xdr:to>
      <xdr:col>14</xdr:col>
      <xdr:colOff>1809750</xdr:colOff>
      <xdr:row>7</xdr:row>
      <xdr:rowOff>0</xdr:rowOff>
    </xdr:to>
    <xdr:sp macro="" textlink="">
      <xdr:nvSpPr>
        <xdr:cNvPr id="9" name="吹き出し: 角を丸めた四角形 3">
          <a:extLst>
            <a:ext uri="{FF2B5EF4-FFF2-40B4-BE49-F238E27FC236}">
              <a16:creationId xmlns:a16="http://schemas.microsoft.com/office/drawing/2014/main" id="{0E2B9363-4703-4AD3-BE88-7E3BE7848AF4}"/>
            </a:ext>
          </a:extLst>
        </xdr:cNvPr>
        <xdr:cNvSpPr/>
      </xdr:nvSpPr>
      <xdr:spPr bwMode="auto">
        <a:xfrm>
          <a:off x="8334374" y="152400"/>
          <a:ext cx="1752601" cy="1047750"/>
        </a:xfrm>
        <a:prstGeom prst="wedgeRoundRectCallout">
          <a:avLst>
            <a:gd name="adj1" fmla="val -135456"/>
            <a:gd name="adj2" fmla="val 99288"/>
            <a:gd name="adj3" fmla="val 16667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61722</xdr:colOff>
      <xdr:row>2</xdr:row>
      <xdr:rowOff>9524</xdr:rowOff>
    </xdr:from>
    <xdr:to>
      <xdr:col>14</xdr:col>
      <xdr:colOff>1800225</xdr:colOff>
      <xdr:row>6</xdr:row>
      <xdr:rowOff>152400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CB3F3DF-90EF-49A8-9A46-D664C7E3299B}"/>
            </a:ext>
          </a:extLst>
        </xdr:cNvPr>
        <xdr:cNvSpPr txBox="1"/>
      </xdr:nvSpPr>
      <xdr:spPr>
        <a:xfrm>
          <a:off x="8338947" y="352424"/>
          <a:ext cx="1738503" cy="828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相談者が事業者ではない場合は、すべて「個人」を選択してください。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Q15"/>
  <sheetViews>
    <sheetView tabSelected="1" zoomScaleNormal="100" workbookViewId="0">
      <pane ySplit="1" topLeftCell="A2" activePane="bottomLeft" state="frozen"/>
      <selection activeCell="D1" sqref="D1"/>
      <selection pane="bottomLeft" activeCell="A2" sqref="A2"/>
    </sheetView>
  </sheetViews>
  <sheetFormatPr defaultColWidth="5.36328125" defaultRowHeight="13" x14ac:dyDescent="0.2"/>
  <cols>
    <col min="1" max="1" width="6.08984375" style="34" bestFit="1" customWidth="1"/>
    <col min="2" max="2" width="3.36328125" style="32" bestFit="1" customWidth="1"/>
    <col min="3" max="3" width="4.08984375" style="34" bestFit="1" customWidth="1"/>
    <col min="4" max="4" width="3.36328125" style="32" bestFit="1" customWidth="1"/>
    <col min="5" max="5" width="4.08984375" style="34" bestFit="1" customWidth="1"/>
    <col min="6" max="6" width="3.36328125" style="32" bestFit="1" customWidth="1"/>
    <col min="7" max="7" width="12.36328125" style="32" bestFit="1" customWidth="1"/>
    <col min="8" max="8" width="13.7265625" style="32" bestFit="1" customWidth="1"/>
    <col min="9" max="9" width="8.36328125" style="32" bestFit="1" customWidth="1"/>
    <col min="10" max="10" width="5.36328125" style="32"/>
    <col min="11" max="11" width="7" style="33" bestFit="1" customWidth="1"/>
    <col min="12" max="12" width="9.08984375" style="33" bestFit="1" customWidth="1"/>
    <col min="13" max="13" width="16.36328125" style="99" customWidth="1"/>
    <col min="14" max="14" width="9.7265625" style="33" bestFit="1" customWidth="1"/>
    <col min="15" max="15" width="44" style="32" customWidth="1"/>
    <col min="16" max="17" width="45.36328125" style="36" customWidth="1"/>
    <col min="18" max="16384" width="5.36328125" style="32"/>
  </cols>
  <sheetData>
    <row r="1" spans="1:17" ht="26" x14ac:dyDescent="0.2">
      <c r="A1" s="105" t="s">
        <v>62</v>
      </c>
      <c r="B1" s="106"/>
      <c r="C1" s="106"/>
      <c r="D1" s="106"/>
      <c r="E1" s="106"/>
      <c r="F1" s="107"/>
      <c r="G1" s="39" t="s">
        <v>66</v>
      </c>
      <c r="H1" s="39" t="s">
        <v>5</v>
      </c>
      <c r="I1" s="108" t="s">
        <v>88</v>
      </c>
      <c r="J1" s="109"/>
      <c r="K1" s="39" t="s">
        <v>38</v>
      </c>
      <c r="L1" s="39" t="s">
        <v>12</v>
      </c>
      <c r="M1" s="96" t="s">
        <v>92</v>
      </c>
      <c r="N1" s="40" t="s">
        <v>71</v>
      </c>
      <c r="O1" s="40" t="s">
        <v>72</v>
      </c>
      <c r="P1" s="40" t="s">
        <v>102</v>
      </c>
      <c r="Q1" s="40" t="s">
        <v>184</v>
      </c>
    </row>
    <row r="2" spans="1:17" ht="51.75" customHeight="1" x14ac:dyDescent="0.2">
      <c r="A2" s="53">
        <v>2024</v>
      </c>
      <c r="B2" s="90" t="s">
        <v>65</v>
      </c>
      <c r="C2" s="38"/>
      <c r="D2" s="90" t="s">
        <v>63</v>
      </c>
      <c r="E2" s="38"/>
      <c r="F2" s="91" t="s">
        <v>64</v>
      </c>
      <c r="G2" s="37"/>
      <c r="H2" s="54"/>
      <c r="I2" s="55"/>
      <c r="J2" s="43" t="s">
        <v>87</v>
      </c>
      <c r="K2" s="56"/>
      <c r="L2" s="56"/>
      <c r="M2" s="97"/>
      <c r="N2" s="56"/>
      <c r="O2" s="54"/>
      <c r="P2" s="57"/>
      <c r="Q2" s="57"/>
    </row>
    <row r="3" spans="1:17" ht="51.75" customHeight="1" x14ac:dyDescent="0.2">
      <c r="A3" s="45"/>
      <c r="B3" s="46"/>
      <c r="C3" s="46"/>
      <c r="D3" s="46"/>
      <c r="E3" s="46"/>
      <c r="F3" s="47"/>
      <c r="G3" s="48"/>
      <c r="H3" s="49"/>
      <c r="I3" s="62"/>
      <c r="J3" s="44" t="s">
        <v>87</v>
      </c>
      <c r="K3" s="56"/>
      <c r="L3" s="59"/>
      <c r="M3" s="98"/>
      <c r="N3" s="59"/>
      <c r="O3" s="54"/>
      <c r="P3" s="60"/>
      <c r="Q3" s="60"/>
    </row>
    <row r="4" spans="1:17" ht="51.75" customHeight="1" x14ac:dyDescent="0.2">
      <c r="A4" s="45"/>
      <c r="B4" s="46"/>
      <c r="C4" s="46"/>
      <c r="D4" s="46"/>
      <c r="E4" s="46"/>
      <c r="F4" s="47"/>
      <c r="G4" s="48"/>
      <c r="H4" s="49"/>
      <c r="I4" s="62"/>
      <c r="J4" s="44" t="s">
        <v>87</v>
      </c>
      <c r="K4" s="56"/>
      <c r="L4" s="59"/>
      <c r="M4" s="98"/>
      <c r="N4" s="59"/>
      <c r="O4" s="54"/>
      <c r="P4" s="60"/>
      <c r="Q4" s="60"/>
    </row>
    <row r="5" spans="1:17" ht="51.75" customHeight="1" x14ac:dyDescent="0.2">
      <c r="A5" s="45"/>
      <c r="B5" s="46"/>
      <c r="C5" s="46"/>
      <c r="D5" s="46"/>
      <c r="E5" s="46"/>
      <c r="F5" s="47"/>
      <c r="G5" s="48"/>
      <c r="H5" s="49"/>
      <c r="I5" s="62"/>
      <c r="J5" s="44" t="s">
        <v>87</v>
      </c>
      <c r="K5" s="56"/>
      <c r="L5" s="59"/>
      <c r="M5" s="98"/>
      <c r="N5" s="59"/>
      <c r="O5" s="35"/>
      <c r="P5" s="60"/>
      <c r="Q5" s="60"/>
    </row>
    <row r="6" spans="1:17" ht="51.75" customHeight="1" x14ac:dyDescent="0.2">
      <c r="A6" s="45"/>
      <c r="B6" s="46"/>
      <c r="C6" s="46"/>
      <c r="D6" s="46"/>
      <c r="E6" s="46"/>
      <c r="F6" s="47"/>
      <c r="G6" s="48"/>
      <c r="H6" s="49"/>
      <c r="I6" s="62"/>
      <c r="J6" s="44" t="s">
        <v>87</v>
      </c>
      <c r="K6" s="56"/>
      <c r="L6" s="59"/>
      <c r="M6" s="98"/>
      <c r="N6" s="59"/>
      <c r="O6" s="35"/>
      <c r="P6" s="60"/>
      <c r="Q6" s="60"/>
    </row>
    <row r="7" spans="1:17" ht="51.75" customHeight="1" x14ac:dyDescent="0.2">
      <c r="A7" s="45"/>
      <c r="B7" s="46"/>
      <c r="C7" s="46"/>
      <c r="D7" s="46"/>
      <c r="E7" s="46"/>
      <c r="F7" s="47"/>
      <c r="G7" s="48"/>
      <c r="H7" s="49"/>
      <c r="I7" s="62"/>
      <c r="J7" s="44" t="s">
        <v>87</v>
      </c>
      <c r="K7" s="56"/>
      <c r="L7" s="59"/>
      <c r="M7" s="98"/>
      <c r="N7" s="59"/>
      <c r="O7" s="35"/>
      <c r="P7" s="60"/>
      <c r="Q7" s="60"/>
    </row>
    <row r="8" spans="1:17" ht="51.75" customHeight="1" x14ac:dyDescent="0.2">
      <c r="A8" s="45"/>
      <c r="B8" s="46"/>
      <c r="C8" s="46"/>
      <c r="D8" s="46"/>
      <c r="E8" s="46"/>
      <c r="F8" s="47"/>
      <c r="G8" s="48"/>
      <c r="H8" s="49"/>
      <c r="I8" s="62"/>
      <c r="J8" s="44" t="s">
        <v>87</v>
      </c>
      <c r="K8" s="56"/>
      <c r="L8" s="59"/>
      <c r="M8" s="98"/>
      <c r="N8" s="59"/>
      <c r="O8" s="35"/>
      <c r="P8" s="60"/>
      <c r="Q8" s="60"/>
    </row>
    <row r="9" spans="1:17" ht="51.65" customHeight="1" x14ac:dyDescent="0.2">
      <c r="A9" s="45"/>
      <c r="B9" s="46"/>
      <c r="C9" s="46"/>
      <c r="D9" s="46"/>
      <c r="E9" s="46"/>
      <c r="F9" s="47"/>
      <c r="G9" s="48"/>
      <c r="H9" s="49"/>
      <c r="I9" s="62"/>
      <c r="J9" s="44" t="s">
        <v>87</v>
      </c>
      <c r="K9" s="56"/>
      <c r="L9" s="59"/>
      <c r="M9" s="98"/>
      <c r="N9" s="59"/>
      <c r="O9" s="35"/>
      <c r="P9" s="60"/>
      <c r="Q9" s="60"/>
    </row>
    <row r="10" spans="1:17" ht="51.65" customHeight="1" x14ac:dyDescent="0.2">
      <c r="A10" s="45"/>
      <c r="B10" s="46"/>
      <c r="C10" s="46"/>
      <c r="D10" s="46"/>
      <c r="E10" s="46"/>
      <c r="F10" s="47"/>
      <c r="G10" s="48"/>
      <c r="H10" s="49"/>
      <c r="I10" s="62"/>
      <c r="J10" s="44" t="s">
        <v>87</v>
      </c>
      <c r="K10" s="56"/>
      <c r="L10" s="59"/>
      <c r="M10" s="98"/>
      <c r="N10" s="59"/>
      <c r="O10" s="35"/>
      <c r="P10" s="60"/>
      <c r="Q10" s="60"/>
    </row>
    <row r="11" spans="1:17" ht="51.75" customHeight="1" x14ac:dyDescent="0.2">
      <c r="A11" s="45"/>
      <c r="B11" s="46"/>
      <c r="C11" s="46"/>
      <c r="D11" s="46"/>
      <c r="E11" s="46"/>
      <c r="F11" s="47"/>
      <c r="G11" s="48"/>
      <c r="H11" s="49"/>
      <c r="I11" s="62"/>
      <c r="J11" s="44" t="s">
        <v>87</v>
      </c>
      <c r="K11" s="56"/>
      <c r="L11" s="59"/>
      <c r="M11" s="98"/>
      <c r="N11" s="59"/>
      <c r="O11" s="35"/>
      <c r="P11" s="60"/>
      <c r="Q11" s="60"/>
    </row>
    <row r="12" spans="1:17" ht="51.75" customHeight="1" x14ac:dyDescent="0.2">
      <c r="A12" s="45"/>
      <c r="B12" s="46"/>
      <c r="C12" s="46"/>
      <c r="D12" s="46"/>
      <c r="E12" s="46"/>
      <c r="F12" s="47"/>
      <c r="G12" s="48"/>
      <c r="H12" s="49"/>
      <c r="I12" s="62"/>
      <c r="J12" s="44" t="s">
        <v>87</v>
      </c>
      <c r="K12" s="56"/>
      <c r="L12" s="59"/>
      <c r="M12" s="98"/>
      <c r="N12" s="59"/>
      <c r="O12" s="35"/>
      <c r="P12" s="60"/>
      <c r="Q12" s="60"/>
    </row>
    <row r="13" spans="1:17" ht="51.75" customHeight="1" x14ac:dyDescent="0.2">
      <c r="A13" s="45"/>
      <c r="B13" s="46"/>
      <c r="C13" s="46"/>
      <c r="D13" s="46"/>
      <c r="E13" s="46"/>
      <c r="F13" s="47"/>
      <c r="G13" s="48"/>
      <c r="H13" s="49"/>
      <c r="I13" s="62"/>
      <c r="J13" s="44" t="s">
        <v>87</v>
      </c>
      <c r="K13" s="56"/>
      <c r="L13" s="59"/>
      <c r="M13" s="98"/>
      <c r="N13" s="59"/>
      <c r="O13" s="35"/>
      <c r="P13" s="60"/>
      <c r="Q13" s="60"/>
    </row>
    <row r="14" spans="1:17" ht="51.75" customHeight="1" x14ac:dyDescent="0.2">
      <c r="A14" s="45"/>
      <c r="B14" s="46"/>
      <c r="C14" s="46"/>
      <c r="D14" s="46"/>
      <c r="E14" s="46"/>
      <c r="F14" s="47"/>
      <c r="G14" s="48"/>
      <c r="H14" s="49"/>
      <c r="I14" s="62"/>
      <c r="J14" s="44" t="s">
        <v>87</v>
      </c>
      <c r="K14" s="56"/>
      <c r="L14" s="59"/>
      <c r="M14" s="98"/>
      <c r="N14" s="59"/>
      <c r="O14" s="35"/>
      <c r="P14" s="60"/>
      <c r="Q14" s="60"/>
    </row>
    <row r="15" spans="1:17" ht="51.75" customHeight="1" x14ac:dyDescent="0.2">
      <c r="A15" s="45"/>
      <c r="B15" s="46"/>
      <c r="C15" s="46"/>
      <c r="D15" s="46"/>
      <c r="E15" s="46"/>
      <c r="F15" s="47"/>
      <c r="G15" s="48"/>
      <c r="H15" s="49"/>
      <c r="I15" s="62"/>
      <c r="J15" s="44" t="s">
        <v>87</v>
      </c>
      <c r="K15" s="56"/>
      <c r="L15" s="59"/>
      <c r="M15" s="98"/>
      <c r="N15" s="59"/>
      <c r="O15" s="35"/>
      <c r="P15" s="60"/>
      <c r="Q15" s="60"/>
    </row>
  </sheetData>
  <sheetProtection formatRows="0" autoFilter="0"/>
  <mergeCells count="2">
    <mergeCell ref="A1:F1"/>
    <mergeCell ref="I1:J1"/>
  </mergeCells>
  <phoneticPr fontId="4"/>
  <dataValidations count="1">
    <dataValidation type="list" allowBlank="1" showInputMessage="1" showErrorMessage="1" sqref="O2:O15" xr:uid="{00000000-0002-0000-0000-000002000000}">
      <formula1>INDIRECT(N2)</formula1>
    </dataValidation>
  </dataValidations>
  <pageMargins left="0.7" right="0.7" top="0.75" bottom="0.75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1000000}">
          <x14:formula1>
            <xm:f>委員使用欄!$D$3:$D$6</xm:f>
          </x14:formula1>
          <xm:sqref>N2:N15</xm:sqref>
        </x14:dataValidation>
        <x14:dataValidation type="list" allowBlank="1" showInputMessage="1" showErrorMessage="1" xr:uid="{00000000-0002-0000-0000-000004000000}">
          <x14:formula1>
            <xm:f>委員使用欄!$B$12:$B$17</xm:f>
          </x14:formula1>
          <xm:sqref>L2:L15</xm:sqref>
        </x14:dataValidation>
        <x14:dataValidation type="list" allowBlank="1" showInputMessage="1" showErrorMessage="1" xr:uid="{00000000-0002-0000-0000-000005000000}">
          <x14:formula1>
            <xm:f>委員使用欄!$D$12:$D$14</xm:f>
          </x14:formula1>
          <xm:sqref>M2:M15</xm:sqref>
        </x14:dataValidation>
        <x14:dataValidation type="list" showInputMessage="1" showErrorMessage="1" xr:uid="{00000000-0002-0000-0000-000006000000}">
          <x14:formula1>
            <xm:f>委員使用欄!$C$3:$C$4</xm:f>
          </x14:formula1>
          <xm:sqref>K2:K15</xm:sqref>
        </x14:dataValidation>
        <x14:dataValidation type="list" allowBlank="1" showInputMessage="1" showErrorMessage="1" xr:uid="{00000000-0002-0000-0000-000003000000}">
          <x14:formula1>
            <xm:f>委員使用欄!$C$12:$C$21</xm:f>
          </x14:formula1>
          <xm:sqref>I2:I15</xm:sqref>
        </x14:dataValidation>
        <x14:dataValidation type="list" allowBlank="1" showInputMessage="1" showErrorMessage="1" xr:uid="{9B94F303-40E4-4FE9-86A0-065FC30CF5A1}">
          <x14:formula1>
            <xm:f>委員使用欄!$B$3:$B$9</xm:f>
          </x14:formula1>
          <xm:sqref>H3:H15</xm:sqref>
        </x14:dataValidation>
        <x14:dataValidation type="list" allowBlank="1" showInputMessage="1" showErrorMessage="1" xr:uid="{A3A688F5-4D4B-4E54-8F8E-D5F527E7B807}">
          <x14:formula1>
            <xm:f>委員使用欄!B3:B9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17FC0-D591-42AD-B26C-7C7127622D9A}">
  <sheetPr>
    <tabColor theme="3" tint="0.79998168889431442"/>
  </sheetPr>
  <dimension ref="A1:D24"/>
  <sheetViews>
    <sheetView workbookViewId="0">
      <selection activeCell="C23" sqref="C23"/>
    </sheetView>
  </sheetViews>
  <sheetFormatPr defaultColWidth="8.7265625" defaultRowHeight="13" x14ac:dyDescent="0.2"/>
  <cols>
    <col min="1" max="1" width="8.7265625" style="76"/>
    <col min="2" max="2" width="51.26953125" style="76" bestFit="1" customWidth="1"/>
    <col min="3" max="3" width="112.36328125" style="76" customWidth="1"/>
    <col min="4" max="16384" width="8.7265625" style="76"/>
  </cols>
  <sheetData>
    <row r="1" spans="1:4" s="74" customFormat="1" ht="29.25" customHeight="1" x14ac:dyDescent="0.2">
      <c r="A1" s="73" t="s">
        <v>139</v>
      </c>
      <c r="B1" s="73" t="s">
        <v>140</v>
      </c>
      <c r="C1" s="73" t="s">
        <v>141</v>
      </c>
    </row>
    <row r="2" spans="1:4" ht="29.25" customHeight="1" x14ac:dyDescent="0.2">
      <c r="A2" s="110" t="s">
        <v>142</v>
      </c>
      <c r="B2" s="86" t="s">
        <v>82</v>
      </c>
      <c r="C2" s="75" t="s">
        <v>143</v>
      </c>
    </row>
    <row r="3" spans="1:4" ht="29.25" customHeight="1" x14ac:dyDescent="0.2">
      <c r="A3" s="111"/>
      <c r="B3" s="77" t="s">
        <v>83</v>
      </c>
      <c r="C3" s="77" t="s">
        <v>144</v>
      </c>
    </row>
    <row r="4" spans="1:4" ht="29.25" customHeight="1" x14ac:dyDescent="0.2">
      <c r="A4" s="112"/>
      <c r="B4" s="78" t="s">
        <v>84</v>
      </c>
      <c r="C4" s="78" t="s">
        <v>145</v>
      </c>
      <c r="D4" s="79" t="s">
        <v>96</v>
      </c>
    </row>
    <row r="5" spans="1:4" ht="29.25" customHeight="1" x14ac:dyDescent="0.2">
      <c r="A5" s="113" t="s">
        <v>177</v>
      </c>
      <c r="B5" s="86" t="s">
        <v>75</v>
      </c>
      <c r="C5" s="75" t="s">
        <v>146</v>
      </c>
      <c r="D5" s="79" t="s">
        <v>96</v>
      </c>
    </row>
    <row r="6" spans="1:4" ht="29.25" customHeight="1" x14ac:dyDescent="0.2">
      <c r="A6" s="111"/>
      <c r="B6" s="77" t="s">
        <v>76</v>
      </c>
      <c r="C6" s="77" t="s">
        <v>147</v>
      </c>
      <c r="D6" s="79" t="s">
        <v>96</v>
      </c>
    </row>
    <row r="7" spans="1:4" ht="29.25" customHeight="1" x14ac:dyDescent="0.2">
      <c r="A7" s="111"/>
      <c r="B7" s="77" t="s">
        <v>148</v>
      </c>
      <c r="C7" s="77" t="s">
        <v>149</v>
      </c>
      <c r="D7" s="79" t="s">
        <v>96</v>
      </c>
    </row>
    <row r="8" spans="1:4" ht="29.25" customHeight="1" x14ac:dyDescent="0.2">
      <c r="A8" s="111"/>
      <c r="B8" s="77" t="s">
        <v>77</v>
      </c>
      <c r="C8" s="77" t="s">
        <v>150</v>
      </c>
      <c r="D8" s="79" t="s">
        <v>96</v>
      </c>
    </row>
    <row r="9" spans="1:4" ht="29.25" customHeight="1" x14ac:dyDescent="0.2">
      <c r="A9" s="111"/>
      <c r="B9" s="77" t="s">
        <v>78</v>
      </c>
      <c r="C9" s="77" t="s">
        <v>151</v>
      </c>
      <c r="D9" s="79" t="s">
        <v>96</v>
      </c>
    </row>
    <row r="10" spans="1:4" ht="29.25" customHeight="1" x14ac:dyDescent="0.2">
      <c r="A10" s="111"/>
      <c r="B10" s="77" t="s">
        <v>79</v>
      </c>
      <c r="C10" s="77" t="s">
        <v>152</v>
      </c>
      <c r="D10" s="79" t="s">
        <v>96</v>
      </c>
    </row>
    <row r="11" spans="1:4" ht="29.25" customHeight="1" x14ac:dyDescent="0.2">
      <c r="A11" s="111"/>
      <c r="B11" s="77" t="s">
        <v>80</v>
      </c>
      <c r="C11" s="77" t="s">
        <v>153</v>
      </c>
      <c r="D11" s="79" t="s">
        <v>96</v>
      </c>
    </row>
    <row r="12" spans="1:4" ht="29.25" customHeight="1" x14ac:dyDescent="0.2">
      <c r="A12" s="111"/>
      <c r="B12" s="77" t="s">
        <v>81</v>
      </c>
      <c r="C12" s="77" t="s">
        <v>154</v>
      </c>
      <c r="D12" s="79" t="s">
        <v>96</v>
      </c>
    </row>
    <row r="13" spans="1:4" ht="29.25" customHeight="1" x14ac:dyDescent="0.2">
      <c r="A13" s="111"/>
      <c r="B13" s="77" t="s">
        <v>155</v>
      </c>
      <c r="C13" s="77" t="s">
        <v>156</v>
      </c>
      <c r="D13" s="79" t="s">
        <v>96</v>
      </c>
    </row>
    <row r="14" spans="1:4" ht="29.25" customHeight="1" x14ac:dyDescent="0.2">
      <c r="A14" s="111"/>
      <c r="B14" s="77" t="s">
        <v>94</v>
      </c>
      <c r="C14" s="77" t="s">
        <v>157</v>
      </c>
      <c r="D14" s="79" t="s">
        <v>96</v>
      </c>
    </row>
    <row r="15" spans="1:4" ht="29.25" customHeight="1" x14ac:dyDescent="0.2">
      <c r="A15" s="111"/>
      <c r="B15" s="80" t="s">
        <v>158</v>
      </c>
      <c r="C15" s="80" t="s">
        <v>159</v>
      </c>
      <c r="D15" s="79" t="s">
        <v>96</v>
      </c>
    </row>
    <row r="16" spans="1:4" ht="29.25" customHeight="1" x14ac:dyDescent="0.2">
      <c r="A16" s="111"/>
      <c r="B16" s="87" t="s">
        <v>160</v>
      </c>
      <c r="C16" s="77" t="s">
        <v>161</v>
      </c>
      <c r="D16" s="79" t="s">
        <v>96</v>
      </c>
    </row>
    <row r="17" spans="1:4" ht="29.25" customHeight="1" x14ac:dyDescent="0.2">
      <c r="A17" s="111"/>
      <c r="B17" s="88" t="s">
        <v>162</v>
      </c>
      <c r="C17" s="77" t="s">
        <v>163</v>
      </c>
      <c r="D17" s="79" t="s">
        <v>96</v>
      </c>
    </row>
    <row r="18" spans="1:4" ht="29.25" customHeight="1" x14ac:dyDescent="0.2">
      <c r="A18" s="111"/>
      <c r="B18" s="80" t="s">
        <v>164</v>
      </c>
      <c r="C18" s="81" t="s">
        <v>165</v>
      </c>
      <c r="D18" s="79" t="s">
        <v>96</v>
      </c>
    </row>
    <row r="19" spans="1:4" ht="29.25" customHeight="1" x14ac:dyDescent="0.2">
      <c r="A19" s="111"/>
      <c r="B19" s="80" t="s">
        <v>166</v>
      </c>
      <c r="C19" s="80" t="s">
        <v>167</v>
      </c>
    </row>
    <row r="20" spans="1:4" ht="29.25" customHeight="1" x14ac:dyDescent="0.2">
      <c r="A20" s="111"/>
      <c r="B20" s="80" t="s">
        <v>168</v>
      </c>
      <c r="C20" s="80" t="s">
        <v>169</v>
      </c>
    </row>
    <row r="21" spans="1:4" ht="29.25" customHeight="1" x14ac:dyDescent="0.2">
      <c r="A21" s="112"/>
      <c r="B21" s="80" t="s">
        <v>170</v>
      </c>
      <c r="C21" s="92" t="s">
        <v>178</v>
      </c>
    </row>
    <row r="22" spans="1:4" ht="29.25" customHeight="1" x14ac:dyDescent="0.2">
      <c r="A22" s="110" t="s">
        <v>171</v>
      </c>
      <c r="B22" s="82" t="s">
        <v>85</v>
      </c>
      <c r="C22" s="82" t="s">
        <v>172</v>
      </c>
    </row>
    <row r="23" spans="1:4" ht="29.25" customHeight="1" x14ac:dyDescent="0.2">
      <c r="A23" s="114"/>
      <c r="B23" s="83" t="s">
        <v>86</v>
      </c>
      <c r="C23" s="83" t="s">
        <v>173</v>
      </c>
    </row>
    <row r="24" spans="1:4" ht="85.5" customHeight="1" x14ac:dyDescent="0.2">
      <c r="A24" s="84" t="s">
        <v>174</v>
      </c>
      <c r="B24" s="89"/>
      <c r="C24" s="85" t="s">
        <v>175</v>
      </c>
    </row>
  </sheetData>
  <sheetProtection algorithmName="SHA-512" hashValue="gNiGkzkXmw/K+x3u7vYKdrV7D59QNjCqG8xYaT+HiWgGZBd1m97LyOyW9gayEtu4xiGnFh34kOiUYxCj4fgLhg==" saltValue="SaK6Zquf0oTIorMH9xkjmg==" spinCount="100000" sheet="1" objects="1" scenarios="1"/>
  <mergeCells count="3">
    <mergeCell ref="A2:A4"/>
    <mergeCell ref="A5:A21"/>
    <mergeCell ref="A22:A23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Q20"/>
  <sheetViews>
    <sheetView showGridLines="0" zoomScaleNormal="100" workbookViewId="0">
      <pane ySplit="10" topLeftCell="A11" activePane="bottomLeft" state="frozen"/>
      <selection activeCell="I12" sqref="I12"/>
      <selection pane="bottomLeft" sqref="A1:D4"/>
    </sheetView>
  </sheetViews>
  <sheetFormatPr defaultColWidth="5.36328125" defaultRowHeight="13" x14ac:dyDescent="0.2"/>
  <cols>
    <col min="1" max="1" width="6.08984375" style="34" bestFit="1" customWidth="1"/>
    <col min="2" max="2" width="3.36328125" style="32" bestFit="1" customWidth="1"/>
    <col min="3" max="3" width="4.08984375" style="34" bestFit="1" customWidth="1"/>
    <col min="4" max="4" width="3.36328125" style="32" bestFit="1" customWidth="1"/>
    <col min="5" max="5" width="4.08984375" style="34" bestFit="1" customWidth="1"/>
    <col min="6" max="6" width="3.36328125" style="32" bestFit="1" customWidth="1"/>
    <col min="7" max="7" width="12.36328125" style="32" bestFit="1" customWidth="1"/>
    <col min="8" max="8" width="13.7265625" style="32" bestFit="1" customWidth="1"/>
    <col min="9" max="10" width="5.36328125" style="32"/>
    <col min="11" max="11" width="7" style="33" bestFit="1" customWidth="1"/>
    <col min="12" max="12" width="9.08984375" style="33" bestFit="1" customWidth="1"/>
    <col min="13" max="13" width="21.36328125" style="100" bestFit="1" customWidth="1"/>
    <col min="14" max="14" width="9.7265625" style="33" bestFit="1" customWidth="1"/>
    <col min="15" max="15" width="44" style="32" customWidth="1"/>
    <col min="16" max="17" width="45.36328125" style="36" customWidth="1"/>
    <col min="18" max="16384" width="5.36328125" style="32"/>
  </cols>
  <sheetData>
    <row r="1" spans="1:17" x14ac:dyDescent="0.2">
      <c r="A1" s="115" t="s">
        <v>99</v>
      </c>
      <c r="B1" s="115"/>
      <c r="C1" s="115"/>
      <c r="D1" s="115"/>
    </row>
    <row r="2" spans="1:17" x14ac:dyDescent="0.2">
      <c r="A2" s="115"/>
      <c r="B2" s="115"/>
      <c r="C2" s="115"/>
      <c r="D2" s="115"/>
    </row>
    <row r="3" spans="1:17" x14ac:dyDescent="0.2">
      <c r="A3" s="115"/>
      <c r="B3" s="115"/>
      <c r="C3" s="115"/>
      <c r="D3" s="115"/>
    </row>
    <row r="4" spans="1:17" x14ac:dyDescent="0.2">
      <c r="A4" s="115"/>
      <c r="B4" s="115"/>
      <c r="C4" s="115"/>
      <c r="D4" s="115"/>
    </row>
    <row r="10" spans="1:17" ht="26" x14ac:dyDescent="0.2">
      <c r="A10" s="105" t="s">
        <v>62</v>
      </c>
      <c r="B10" s="106"/>
      <c r="C10" s="106"/>
      <c r="D10" s="106"/>
      <c r="E10" s="106"/>
      <c r="F10" s="107"/>
      <c r="G10" s="39" t="s">
        <v>66</v>
      </c>
      <c r="H10" s="39" t="s">
        <v>5</v>
      </c>
      <c r="I10" s="108" t="s">
        <v>88</v>
      </c>
      <c r="J10" s="109"/>
      <c r="K10" s="39" t="s">
        <v>38</v>
      </c>
      <c r="L10" s="39" t="s">
        <v>12</v>
      </c>
      <c r="M10" s="40" t="s">
        <v>92</v>
      </c>
      <c r="N10" s="40" t="s">
        <v>71</v>
      </c>
      <c r="O10" s="40" t="s">
        <v>72</v>
      </c>
      <c r="P10" s="40" t="s">
        <v>102</v>
      </c>
      <c r="Q10" s="40" t="s">
        <v>101</v>
      </c>
    </row>
    <row r="11" spans="1:17" ht="39" x14ac:dyDescent="0.2">
      <c r="A11" s="67">
        <v>2020</v>
      </c>
      <c r="B11" s="41" t="s">
        <v>65</v>
      </c>
      <c r="C11" s="68">
        <v>7</v>
      </c>
      <c r="D11" s="41" t="s">
        <v>63</v>
      </c>
      <c r="E11" s="68">
        <v>3</v>
      </c>
      <c r="F11" s="42" t="s">
        <v>64</v>
      </c>
      <c r="G11" s="69" t="s">
        <v>100</v>
      </c>
      <c r="H11" s="70" t="s">
        <v>52</v>
      </c>
      <c r="I11" s="71">
        <v>1</v>
      </c>
      <c r="J11" s="43" t="s">
        <v>87</v>
      </c>
      <c r="K11" s="63" t="s">
        <v>68</v>
      </c>
      <c r="L11" s="63" t="s">
        <v>55</v>
      </c>
      <c r="M11" s="101" t="s">
        <v>181</v>
      </c>
      <c r="N11" s="63" t="s">
        <v>176</v>
      </c>
      <c r="O11" s="64" t="s">
        <v>78</v>
      </c>
      <c r="P11" s="58" t="s">
        <v>103</v>
      </c>
      <c r="Q11" s="58" t="s">
        <v>104</v>
      </c>
    </row>
    <row r="12" spans="1:17" ht="26" x14ac:dyDescent="0.2">
      <c r="A12" s="45"/>
      <c r="B12" s="46"/>
      <c r="C12" s="46"/>
      <c r="D12" s="46"/>
      <c r="E12" s="50"/>
      <c r="F12" s="47"/>
      <c r="G12" s="51"/>
      <c r="H12" s="49"/>
      <c r="I12" s="52"/>
      <c r="J12" s="44" t="s">
        <v>87</v>
      </c>
      <c r="K12" s="65" t="s">
        <v>68</v>
      </c>
      <c r="L12" s="65" t="s">
        <v>55</v>
      </c>
      <c r="M12" s="102" t="s">
        <v>181</v>
      </c>
      <c r="N12" s="65" t="s">
        <v>176</v>
      </c>
      <c r="O12" s="66" t="s">
        <v>95</v>
      </c>
      <c r="P12" s="61" t="s">
        <v>105</v>
      </c>
      <c r="Q12" s="61" t="s">
        <v>106</v>
      </c>
    </row>
    <row r="13" spans="1:17" ht="39" x14ac:dyDescent="0.2">
      <c r="A13" s="45"/>
      <c r="B13" s="46"/>
      <c r="C13" s="46"/>
      <c r="D13" s="46"/>
      <c r="E13" s="46"/>
      <c r="F13" s="47"/>
      <c r="G13" s="48"/>
      <c r="H13" s="49"/>
      <c r="I13" s="72">
        <v>2</v>
      </c>
      <c r="J13" s="44" t="s">
        <v>87</v>
      </c>
      <c r="K13" s="65" t="s">
        <v>69</v>
      </c>
      <c r="L13" s="65" t="s">
        <v>54</v>
      </c>
      <c r="M13" s="102" t="s">
        <v>181</v>
      </c>
      <c r="N13" s="65" t="s">
        <v>74</v>
      </c>
      <c r="O13" s="66" t="s">
        <v>82</v>
      </c>
      <c r="P13" s="61" t="s">
        <v>98</v>
      </c>
      <c r="Q13" s="61" t="s">
        <v>107</v>
      </c>
    </row>
    <row r="14" spans="1:17" ht="52" x14ac:dyDescent="0.2">
      <c r="A14" s="45"/>
      <c r="B14" s="46"/>
      <c r="C14" s="46"/>
      <c r="D14" s="46"/>
      <c r="E14" s="46"/>
      <c r="F14" s="47"/>
      <c r="G14" s="48"/>
      <c r="H14" s="49"/>
      <c r="I14" s="72">
        <v>3</v>
      </c>
      <c r="J14" s="44" t="s">
        <v>87</v>
      </c>
      <c r="K14" s="65" t="s">
        <v>68</v>
      </c>
      <c r="L14" s="65" t="s">
        <v>57</v>
      </c>
      <c r="M14" s="102" t="s">
        <v>181</v>
      </c>
      <c r="N14" s="65" t="s">
        <v>74</v>
      </c>
      <c r="O14" s="66" t="s">
        <v>83</v>
      </c>
      <c r="P14" s="61" t="s">
        <v>97</v>
      </c>
      <c r="Q14" s="61" t="s">
        <v>108</v>
      </c>
    </row>
    <row r="15" spans="1:17" ht="40" customHeight="1" x14ac:dyDescent="0.2">
      <c r="A15" s="45"/>
      <c r="B15" s="46"/>
      <c r="C15" s="46"/>
      <c r="D15" s="46"/>
      <c r="E15" s="46"/>
      <c r="F15" s="47"/>
      <c r="G15" s="48"/>
      <c r="H15" s="49"/>
      <c r="I15" s="72">
        <v>4</v>
      </c>
      <c r="J15" s="44" t="s">
        <v>87</v>
      </c>
      <c r="K15" s="65" t="s">
        <v>69</v>
      </c>
      <c r="L15" s="65" t="s">
        <v>55</v>
      </c>
      <c r="M15" s="102" t="s">
        <v>179</v>
      </c>
      <c r="N15" s="65" t="s">
        <v>74</v>
      </c>
      <c r="O15" s="66" t="s">
        <v>82</v>
      </c>
      <c r="P15" s="61" t="s">
        <v>109</v>
      </c>
      <c r="Q15" s="61" t="s">
        <v>111</v>
      </c>
    </row>
    <row r="16" spans="1:17" ht="40.5" customHeight="1" x14ac:dyDescent="0.2">
      <c r="A16" s="45"/>
      <c r="B16" s="46"/>
      <c r="C16" s="46"/>
      <c r="D16" s="46"/>
      <c r="E16" s="46"/>
      <c r="F16" s="47"/>
      <c r="G16" s="48"/>
      <c r="H16" s="49"/>
      <c r="I16" s="52"/>
      <c r="J16" s="44" t="s">
        <v>87</v>
      </c>
      <c r="K16" s="65" t="s">
        <v>69</v>
      </c>
      <c r="L16" s="65" t="s">
        <v>55</v>
      </c>
      <c r="M16" s="102" t="s">
        <v>179</v>
      </c>
      <c r="N16" s="65" t="s">
        <v>176</v>
      </c>
      <c r="O16" s="66" t="s">
        <v>94</v>
      </c>
      <c r="P16" s="61" t="s">
        <v>110</v>
      </c>
      <c r="Q16" s="61" t="s">
        <v>112</v>
      </c>
    </row>
    <row r="17" spans="1:17" ht="39.75" customHeight="1" x14ac:dyDescent="0.2">
      <c r="A17" s="45"/>
      <c r="B17" s="46"/>
      <c r="C17" s="46"/>
      <c r="D17" s="46"/>
      <c r="E17" s="46"/>
      <c r="F17" s="47"/>
      <c r="G17" s="48"/>
      <c r="H17" s="49"/>
      <c r="I17" s="52"/>
      <c r="J17" s="44" t="s">
        <v>87</v>
      </c>
      <c r="K17" s="65" t="s">
        <v>69</v>
      </c>
      <c r="L17" s="65" t="s">
        <v>55</v>
      </c>
      <c r="M17" s="102" t="s">
        <v>179</v>
      </c>
      <c r="N17" s="65" t="s">
        <v>176</v>
      </c>
      <c r="O17" s="66" t="s">
        <v>76</v>
      </c>
      <c r="P17" s="61" t="s">
        <v>110</v>
      </c>
      <c r="Q17" s="61" t="s">
        <v>113</v>
      </c>
    </row>
    <row r="18" spans="1:17" ht="41.25" customHeight="1" x14ac:dyDescent="0.2">
      <c r="A18" s="45"/>
      <c r="B18" s="46"/>
      <c r="C18" s="46"/>
      <c r="D18" s="46"/>
      <c r="E18" s="46"/>
      <c r="F18" s="47"/>
      <c r="G18" s="48"/>
      <c r="H18" s="49"/>
      <c r="I18" s="72">
        <v>5</v>
      </c>
      <c r="J18" s="44" t="s">
        <v>87</v>
      </c>
      <c r="K18" s="65" t="s">
        <v>69</v>
      </c>
      <c r="L18" s="65" t="s">
        <v>55</v>
      </c>
      <c r="M18" s="102" t="s">
        <v>181</v>
      </c>
      <c r="N18" s="65" t="s">
        <v>70</v>
      </c>
      <c r="O18" s="66" t="s">
        <v>85</v>
      </c>
      <c r="P18" s="61" t="s">
        <v>114</v>
      </c>
      <c r="Q18" s="61" t="s">
        <v>115</v>
      </c>
    </row>
    <row r="19" spans="1:17" ht="20.25" customHeight="1" x14ac:dyDescent="0.2">
      <c r="A19" s="45"/>
      <c r="B19" s="46"/>
      <c r="C19" s="46"/>
      <c r="D19" s="46"/>
      <c r="E19" s="46"/>
      <c r="F19" s="47"/>
      <c r="G19" s="48"/>
      <c r="H19" s="49"/>
      <c r="I19" s="72"/>
      <c r="J19" s="44" t="s">
        <v>87</v>
      </c>
      <c r="K19" s="65"/>
      <c r="L19" s="65"/>
      <c r="M19" s="102"/>
      <c r="N19" s="65"/>
      <c r="O19" s="66"/>
      <c r="P19" s="61"/>
      <c r="Q19" s="61"/>
    </row>
    <row r="20" spans="1:17" ht="20.25" customHeight="1" x14ac:dyDescent="0.2">
      <c r="A20" s="45"/>
      <c r="B20" s="46"/>
      <c r="C20" s="46"/>
      <c r="D20" s="46"/>
      <c r="E20" s="46"/>
      <c r="F20" s="47"/>
      <c r="G20" s="48"/>
      <c r="H20" s="49"/>
      <c r="I20" s="72"/>
      <c r="J20" s="44" t="s">
        <v>87</v>
      </c>
      <c r="K20" s="65"/>
      <c r="L20" s="65"/>
      <c r="M20" s="102"/>
      <c r="N20" s="65"/>
      <c r="O20" s="66"/>
      <c r="P20" s="61"/>
      <c r="Q20" s="61"/>
    </row>
  </sheetData>
  <sheetProtection algorithmName="SHA-512" hashValue="VS8r2Mb22JFwb1pr3ceF+yKMsZbeNQ3H3b1cS7pBDBfnpCoydD9fwub3cTN6KQ+LnBp6WZT8OzGyQCYosUa3FQ==" saltValue="/WY2agxm/kJ+ugy/jH6f2A==" spinCount="100000" sheet="1" selectLockedCells="1" autoFilter="0"/>
  <mergeCells count="3">
    <mergeCell ref="A10:F10"/>
    <mergeCell ref="I10:J10"/>
    <mergeCell ref="A1:D4"/>
  </mergeCells>
  <phoneticPr fontId="4"/>
  <dataValidations count="3">
    <dataValidation type="list" allowBlank="1" showInputMessage="1" showErrorMessage="1" sqref="N11:N20" xr:uid="{00000000-0002-0000-0100-000000000000}">
      <formula1>大分類</formula1>
    </dataValidation>
    <dataValidation type="list" allowBlank="1" showInputMessage="1" showErrorMessage="1" sqref="H11:H20" xr:uid="{00000000-0002-0000-0100-000001000000}">
      <formula1>相談場所</formula1>
    </dataValidation>
    <dataValidation type="list" allowBlank="1" showInputMessage="1" showErrorMessage="1" sqref="O11:O20" xr:uid="{00000000-0002-0000-0100-000002000000}">
      <formula1>INDIRECT(N11)</formula1>
    </dataValidation>
  </dataValidations>
  <pageMargins left="0.7" right="0.7" top="0.75" bottom="0.75" header="0.3" footer="0.3"/>
  <pageSetup paperSize="9" scale="6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3000000}">
          <x14:formula1>
            <xm:f>委員使用欄!$D$12:$D$14</xm:f>
          </x14:formula1>
          <xm:sqref>M11:M20</xm:sqref>
        </x14:dataValidation>
        <x14:dataValidation type="list" allowBlank="1" showInputMessage="1" showErrorMessage="1" xr:uid="{00000000-0002-0000-0100-000004000000}">
          <x14:formula1>
            <xm:f>委員使用欄!$B$12:$B$17</xm:f>
          </x14:formula1>
          <xm:sqref>L11:L20</xm:sqref>
        </x14:dataValidation>
        <x14:dataValidation type="list" allowBlank="1" showInputMessage="1" showErrorMessage="1" xr:uid="{00000000-0002-0000-0100-000005000000}">
          <x14:formula1>
            <xm:f>委員使用欄!$C$3:$C$5</xm:f>
          </x14:formula1>
          <xm:sqref>K11:K20</xm:sqref>
        </x14:dataValidation>
        <x14:dataValidation type="list" allowBlank="1" showInputMessage="1" showErrorMessage="1" xr:uid="{00000000-0002-0000-0100-000006000000}">
          <x14:formula1>
            <xm:f>委員使用欄!$C$12:$C$21</xm:f>
          </x14:formula1>
          <xm:sqref>I11:I20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21"/>
  <sheetViews>
    <sheetView workbookViewId="0">
      <selection sqref="A1:XFD1048576"/>
    </sheetView>
  </sheetViews>
  <sheetFormatPr defaultColWidth="8.7265625" defaultRowHeight="13" x14ac:dyDescent="0.2"/>
  <cols>
    <col min="1" max="1" width="8.7265625" style="93"/>
    <col min="2" max="2" width="26.90625" style="93" bestFit="1" customWidth="1"/>
    <col min="3" max="16384" width="8.7265625" style="93"/>
  </cols>
  <sheetData>
    <row r="2" spans="2:21" x14ac:dyDescent="0.2">
      <c r="B2" s="93" t="s">
        <v>61</v>
      </c>
      <c r="C2" s="93" t="s">
        <v>67</v>
      </c>
      <c r="D2" s="93" t="s">
        <v>73</v>
      </c>
      <c r="E2" s="116" t="s">
        <v>89</v>
      </c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</row>
    <row r="3" spans="2:21" x14ac:dyDescent="0.2">
      <c r="B3" s="94" t="s">
        <v>26</v>
      </c>
      <c r="C3" s="93" t="s">
        <v>68</v>
      </c>
      <c r="D3" s="93" t="s">
        <v>74</v>
      </c>
      <c r="E3" s="93" t="s">
        <v>117</v>
      </c>
      <c r="F3" s="93" t="s">
        <v>118</v>
      </c>
      <c r="G3" s="93" t="s">
        <v>119</v>
      </c>
      <c r="H3" s="95" t="s">
        <v>96</v>
      </c>
      <c r="I3" s="95" t="s">
        <v>96</v>
      </c>
      <c r="J3" s="95" t="s">
        <v>96</v>
      </c>
      <c r="K3" s="95" t="s">
        <v>96</v>
      </c>
      <c r="L3" s="95" t="s">
        <v>96</v>
      </c>
      <c r="M3" s="95" t="s">
        <v>96</v>
      </c>
      <c r="N3" s="95" t="s">
        <v>96</v>
      </c>
      <c r="O3" s="95" t="s">
        <v>96</v>
      </c>
      <c r="P3" s="95" t="s">
        <v>96</v>
      </c>
      <c r="Q3" s="95" t="s">
        <v>96</v>
      </c>
      <c r="R3" s="95" t="s">
        <v>96</v>
      </c>
      <c r="S3" s="95" t="s">
        <v>96</v>
      </c>
      <c r="T3" s="95" t="s">
        <v>96</v>
      </c>
      <c r="U3" s="95" t="s">
        <v>96</v>
      </c>
    </row>
    <row r="4" spans="2:21" x14ac:dyDescent="0.2">
      <c r="B4" s="94" t="s">
        <v>52</v>
      </c>
      <c r="C4" s="93" t="s">
        <v>69</v>
      </c>
      <c r="D4" s="93" t="s">
        <v>176</v>
      </c>
      <c r="E4" s="93" t="s">
        <v>120</v>
      </c>
      <c r="F4" s="93" t="s">
        <v>121</v>
      </c>
      <c r="G4" s="93" t="s">
        <v>122</v>
      </c>
      <c r="H4" s="93" t="s">
        <v>123</v>
      </c>
      <c r="I4" s="93" t="s">
        <v>124</v>
      </c>
      <c r="J4" s="93" t="s">
        <v>125</v>
      </c>
      <c r="K4" s="93" t="s">
        <v>126</v>
      </c>
      <c r="L4" s="93" t="s">
        <v>127</v>
      </c>
      <c r="M4" s="93" t="s">
        <v>128</v>
      </c>
      <c r="N4" s="93" t="s">
        <v>129</v>
      </c>
      <c r="O4" s="93" t="s">
        <v>130</v>
      </c>
      <c r="P4" s="93" t="s">
        <v>131</v>
      </c>
      <c r="Q4" s="93" t="s">
        <v>132</v>
      </c>
      <c r="R4" s="93" t="s">
        <v>133</v>
      </c>
      <c r="S4" s="93" t="s">
        <v>134</v>
      </c>
      <c r="T4" s="93" t="s">
        <v>135</v>
      </c>
      <c r="U4" s="93" t="s">
        <v>136</v>
      </c>
    </row>
    <row r="5" spans="2:21" x14ac:dyDescent="0.2">
      <c r="B5" s="94" t="s">
        <v>59</v>
      </c>
      <c r="D5" s="93" t="s">
        <v>70</v>
      </c>
      <c r="E5" s="93" t="s">
        <v>137</v>
      </c>
      <c r="F5" s="93" t="s">
        <v>138</v>
      </c>
      <c r="G5" s="95" t="s">
        <v>96</v>
      </c>
      <c r="H5" s="95" t="s">
        <v>96</v>
      </c>
      <c r="I5" s="95" t="s">
        <v>96</v>
      </c>
      <c r="J5" s="95" t="s">
        <v>96</v>
      </c>
      <c r="K5" s="95" t="s">
        <v>96</v>
      </c>
      <c r="L5" s="95" t="s">
        <v>96</v>
      </c>
      <c r="M5" s="95" t="s">
        <v>96</v>
      </c>
      <c r="N5" s="95" t="s">
        <v>96</v>
      </c>
      <c r="O5" s="95" t="s">
        <v>96</v>
      </c>
      <c r="P5" s="95" t="s">
        <v>96</v>
      </c>
      <c r="Q5" s="95" t="s">
        <v>96</v>
      </c>
      <c r="R5" s="95" t="s">
        <v>96</v>
      </c>
      <c r="S5" s="95" t="s">
        <v>96</v>
      </c>
      <c r="T5" s="95" t="s">
        <v>96</v>
      </c>
      <c r="U5" s="95" t="s">
        <v>96</v>
      </c>
    </row>
    <row r="6" spans="2:21" x14ac:dyDescent="0.2">
      <c r="B6" s="103" t="s">
        <v>182</v>
      </c>
      <c r="D6" s="93" t="s">
        <v>116</v>
      </c>
    </row>
    <row r="7" spans="2:21" x14ac:dyDescent="0.2">
      <c r="B7" s="104" t="s">
        <v>183</v>
      </c>
    </row>
    <row r="8" spans="2:21" x14ac:dyDescent="0.2">
      <c r="B8" s="94" t="s">
        <v>60</v>
      </c>
    </row>
    <row r="9" spans="2:21" x14ac:dyDescent="0.2">
      <c r="B9" s="94" t="s">
        <v>51</v>
      </c>
    </row>
    <row r="11" spans="2:21" x14ac:dyDescent="0.2">
      <c r="B11" s="94" t="s">
        <v>90</v>
      </c>
      <c r="C11" s="93" t="s">
        <v>91</v>
      </c>
      <c r="D11" s="93" t="s">
        <v>93</v>
      </c>
    </row>
    <row r="12" spans="2:21" x14ac:dyDescent="0.2">
      <c r="B12" s="93" t="s">
        <v>53</v>
      </c>
      <c r="C12" s="93">
        <v>1</v>
      </c>
      <c r="D12" s="93" t="s">
        <v>181</v>
      </c>
    </row>
    <row r="13" spans="2:21" x14ac:dyDescent="0.2">
      <c r="B13" s="93" t="s">
        <v>54</v>
      </c>
      <c r="C13" s="93">
        <v>2</v>
      </c>
      <c r="D13" s="93" t="s">
        <v>180</v>
      </c>
    </row>
    <row r="14" spans="2:21" x14ac:dyDescent="0.2">
      <c r="B14" s="93" t="s">
        <v>55</v>
      </c>
      <c r="C14" s="93">
        <v>3</v>
      </c>
      <c r="D14" s="93" t="s">
        <v>70</v>
      </c>
    </row>
    <row r="15" spans="2:21" x14ac:dyDescent="0.2">
      <c r="B15" s="93" t="s">
        <v>56</v>
      </c>
      <c r="C15" s="93">
        <v>4</v>
      </c>
    </row>
    <row r="16" spans="2:21" x14ac:dyDescent="0.2">
      <c r="B16" s="93" t="s">
        <v>57</v>
      </c>
      <c r="C16" s="93">
        <v>5</v>
      </c>
    </row>
    <row r="17" spans="2:3" x14ac:dyDescent="0.2">
      <c r="B17" s="93" t="s">
        <v>58</v>
      </c>
      <c r="C17" s="93">
        <v>6</v>
      </c>
    </row>
    <row r="18" spans="2:3" x14ac:dyDescent="0.2">
      <c r="C18" s="93">
        <v>7</v>
      </c>
    </row>
    <row r="19" spans="2:3" x14ac:dyDescent="0.2">
      <c r="C19" s="93">
        <v>8</v>
      </c>
    </row>
    <row r="20" spans="2:3" x14ac:dyDescent="0.2">
      <c r="C20" s="93">
        <v>9</v>
      </c>
    </row>
    <row r="21" spans="2:3" x14ac:dyDescent="0.2">
      <c r="C21" s="93">
        <v>10</v>
      </c>
    </row>
  </sheetData>
  <sheetProtection algorithmName="SHA-512" hashValue="pE/shy9sKoyMQE1flh4asC++criDIjW1ZQCaBikn7Mihik8qe+W62dppLvvSPJ3l8M/rAyyiSUlK6ElK1EMkSw==" saltValue="IIjfR78sP8OA9aXsnysgUg==" spinCount="100000" sheet="1" objects="1" scenarios="1"/>
  <mergeCells count="1">
    <mergeCell ref="E2:U2"/>
  </mergeCells>
  <phoneticPr fontId="4"/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42"/>
  <sheetViews>
    <sheetView topLeftCell="A12" workbookViewId="0">
      <selection activeCell="B29" sqref="B29"/>
    </sheetView>
  </sheetViews>
  <sheetFormatPr defaultRowHeight="13" x14ac:dyDescent="0.2"/>
  <cols>
    <col min="1" max="1" width="3.453125" bestFit="1" customWidth="1"/>
    <col min="13" max="13" width="21" customWidth="1"/>
    <col min="14" max="18" width="7.26953125" customWidth="1"/>
    <col min="19" max="19" width="5.26953125" customWidth="1"/>
  </cols>
  <sheetData>
    <row r="2" spans="1:4" x14ac:dyDescent="0.2">
      <c r="A2" t="s">
        <v>20</v>
      </c>
      <c r="B2" t="s">
        <v>17</v>
      </c>
      <c r="C2" t="s">
        <v>16</v>
      </c>
      <c r="D2" t="s">
        <v>12</v>
      </c>
    </row>
    <row r="3" spans="1:4" x14ac:dyDescent="0.2">
      <c r="A3">
        <v>1</v>
      </c>
      <c r="B3" t="s">
        <v>2</v>
      </c>
      <c r="C3" t="s">
        <v>14</v>
      </c>
      <c r="D3">
        <v>50</v>
      </c>
    </row>
    <row r="4" spans="1:4" x14ac:dyDescent="0.2">
      <c r="A4">
        <v>2</v>
      </c>
      <c r="B4" t="s">
        <v>2</v>
      </c>
      <c r="C4" t="s">
        <v>19</v>
      </c>
      <c r="D4">
        <v>30</v>
      </c>
    </row>
    <row r="5" spans="1:4" x14ac:dyDescent="0.2">
      <c r="A5">
        <v>3</v>
      </c>
      <c r="B5" t="s">
        <v>2</v>
      </c>
      <c r="C5" t="s">
        <v>14</v>
      </c>
      <c r="D5">
        <v>50</v>
      </c>
    </row>
    <row r="6" spans="1:4" x14ac:dyDescent="0.2">
      <c r="A6">
        <v>4</v>
      </c>
      <c r="B6" t="s">
        <v>2</v>
      </c>
      <c r="C6" t="s">
        <v>19</v>
      </c>
      <c r="D6">
        <v>30</v>
      </c>
    </row>
    <row r="7" spans="1:4" x14ac:dyDescent="0.2">
      <c r="A7">
        <v>5</v>
      </c>
      <c r="B7" t="s">
        <v>1</v>
      </c>
      <c r="C7" t="s">
        <v>14</v>
      </c>
      <c r="D7">
        <v>60</v>
      </c>
    </row>
    <row r="8" spans="1:4" x14ac:dyDescent="0.2">
      <c r="A8">
        <v>6</v>
      </c>
      <c r="B8" t="s">
        <v>4</v>
      </c>
      <c r="C8" t="s">
        <v>14</v>
      </c>
      <c r="D8">
        <v>30</v>
      </c>
    </row>
    <row r="9" spans="1:4" x14ac:dyDescent="0.2">
      <c r="A9">
        <v>7</v>
      </c>
      <c r="B9" t="s">
        <v>4</v>
      </c>
      <c r="C9" t="s">
        <v>19</v>
      </c>
      <c r="D9">
        <v>30</v>
      </c>
    </row>
    <row r="10" spans="1:4" x14ac:dyDescent="0.2">
      <c r="A10">
        <v>8</v>
      </c>
      <c r="B10" t="s">
        <v>4</v>
      </c>
      <c r="C10" t="s">
        <v>14</v>
      </c>
      <c r="D10">
        <v>40</v>
      </c>
    </row>
    <row r="11" spans="1:4" x14ac:dyDescent="0.2">
      <c r="A11">
        <v>9</v>
      </c>
      <c r="B11" t="s">
        <v>4</v>
      </c>
      <c r="C11" t="s">
        <v>14</v>
      </c>
      <c r="D11">
        <v>50</v>
      </c>
    </row>
    <row r="12" spans="1:4" x14ac:dyDescent="0.2">
      <c r="A12">
        <v>10</v>
      </c>
      <c r="B12" t="s">
        <v>3</v>
      </c>
      <c r="C12" t="s">
        <v>19</v>
      </c>
      <c r="D12">
        <v>50</v>
      </c>
    </row>
    <row r="13" spans="1:4" x14ac:dyDescent="0.2">
      <c r="A13">
        <v>11</v>
      </c>
      <c r="B13" t="s">
        <v>4</v>
      </c>
      <c r="C13" t="s">
        <v>19</v>
      </c>
      <c r="D13">
        <v>30</v>
      </c>
    </row>
    <row r="14" spans="1:4" x14ac:dyDescent="0.2">
      <c r="A14">
        <v>12</v>
      </c>
      <c r="B14" t="s">
        <v>4</v>
      </c>
      <c r="C14" t="s">
        <v>19</v>
      </c>
      <c r="D14">
        <v>30</v>
      </c>
    </row>
    <row r="15" spans="1:4" x14ac:dyDescent="0.2">
      <c r="A15">
        <v>13</v>
      </c>
      <c r="B15" t="s">
        <v>4</v>
      </c>
      <c r="C15" t="s">
        <v>19</v>
      </c>
      <c r="D15">
        <v>30</v>
      </c>
    </row>
    <row r="16" spans="1:4" x14ac:dyDescent="0.2">
      <c r="A16">
        <v>14</v>
      </c>
      <c r="B16" t="s">
        <v>4</v>
      </c>
      <c r="C16" t="s">
        <v>19</v>
      </c>
      <c r="D16">
        <v>30</v>
      </c>
    </row>
    <row r="17" spans="1:19" x14ac:dyDescent="0.2">
      <c r="A17">
        <v>15</v>
      </c>
      <c r="B17" t="s">
        <v>4</v>
      </c>
      <c r="C17" t="s">
        <v>19</v>
      </c>
      <c r="D17">
        <v>30</v>
      </c>
    </row>
    <row r="18" spans="1:19" x14ac:dyDescent="0.2">
      <c r="A18">
        <v>16</v>
      </c>
      <c r="B18" t="s">
        <v>2</v>
      </c>
      <c r="C18" t="s">
        <v>19</v>
      </c>
      <c r="D18">
        <v>60</v>
      </c>
    </row>
    <row r="19" spans="1:19" x14ac:dyDescent="0.2">
      <c r="A19">
        <v>17</v>
      </c>
      <c r="B19" t="s">
        <v>2</v>
      </c>
      <c r="C19" t="s">
        <v>19</v>
      </c>
      <c r="D19">
        <v>60</v>
      </c>
    </row>
    <row r="20" spans="1:19" x14ac:dyDescent="0.2">
      <c r="A20">
        <v>18</v>
      </c>
      <c r="B20" t="s">
        <v>2</v>
      </c>
      <c r="C20" t="s">
        <v>19</v>
      </c>
      <c r="D20">
        <v>60</v>
      </c>
    </row>
    <row r="21" spans="1:19" x14ac:dyDescent="0.2">
      <c r="A21">
        <v>19</v>
      </c>
      <c r="B21" t="s">
        <v>1</v>
      </c>
      <c r="C21" t="s">
        <v>19</v>
      </c>
      <c r="D21">
        <v>50</v>
      </c>
    </row>
    <row r="22" spans="1:19" x14ac:dyDescent="0.2">
      <c r="A22">
        <v>20</v>
      </c>
      <c r="B22" t="s">
        <v>4</v>
      </c>
      <c r="C22" t="s">
        <v>14</v>
      </c>
      <c r="D22">
        <v>20</v>
      </c>
    </row>
    <row r="23" spans="1:19" x14ac:dyDescent="0.2">
      <c r="A23">
        <v>21</v>
      </c>
      <c r="B23" t="s">
        <v>2</v>
      </c>
      <c r="C23" t="s">
        <v>19</v>
      </c>
      <c r="D23">
        <v>40</v>
      </c>
    </row>
    <row r="24" spans="1:19" x14ac:dyDescent="0.2">
      <c r="A24">
        <v>22</v>
      </c>
      <c r="B24" t="s">
        <v>4</v>
      </c>
      <c r="C24" t="s">
        <v>19</v>
      </c>
      <c r="D24">
        <v>40</v>
      </c>
    </row>
    <row r="25" spans="1:19" x14ac:dyDescent="0.2">
      <c r="A25">
        <v>23</v>
      </c>
      <c r="B25" t="s">
        <v>4</v>
      </c>
      <c r="C25" t="s">
        <v>19</v>
      </c>
      <c r="D25">
        <v>30</v>
      </c>
    </row>
    <row r="26" spans="1:19" x14ac:dyDescent="0.2">
      <c r="A26">
        <v>24</v>
      </c>
      <c r="B26" t="s">
        <v>4</v>
      </c>
      <c r="C26" t="s">
        <v>14</v>
      </c>
      <c r="D26">
        <v>20</v>
      </c>
    </row>
    <row r="27" spans="1:19" x14ac:dyDescent="0.2">
      <c r="A27">
        <v>25</v>
      </c>
      <c r="B27" t="s">
        <v>2</v>
      </c>
      <c r="C27" t="s">
        <v>14</v>
      </c>
      <c r="D27">
        <v>60</v>
      </c>
      <c r="M27" s="1" t="s">
        <v>21</v>
      </c>
      <c r="N27" s="1" t="s">
        <v>11</v>
      </c>
      <c r="O27" s="6"/>
      <c r="P27" s="6"/>
      <c r="Q27" s="6"/>
      <c r="R27" s="6"/>
      <c r="S27" s="9"/>
    </row>
    <row r="28" spans="1:19" x14ac:dyDescent="0.2">
      <c r="A28">
        <v>26</v>
      </c>
      <c r="B28" t="s">
        <v>1</v>
      </c>
      <c r="C28" t="s">
        <v>14</v>
      </c>
      <c r="D28">
        <v>30</v>
      </c>
      <c r="M28" s="1" t="s">
        <v>15</v>
      </c>
      <c r="N28" s="3">
        <v>20</v>
      </c>
      <c r="O28" s="10">
        <v>30</v>
      </c>
      <c r="P28" s="10">
        <v>40</v>
      </c>
      <c r="Q28" s="10">
        <v>50</v>
      </c>
      <c r="R28" s="10">
        <v>60</v>
      </c>
      <c r="S28" s="2" t="s">
        <v>22</v>
      </c>
    </row>
    <row r="29" spans="1:19" x14ac:dyDescent="0.2">
      <c r="A29">
        <v>27</v>
      </c>
      <c r="B29" t="s">
        <v>4</v>
      </c>
      <c r="C29" t="s">
        <v>14</v>
      </c>
      <c r="D29">
        <v>30</v>
      </c>
      <c r="M29" s="3" t="s">
        <v>18</v>
      </c>
      <c r="N29" s="3">
        <v>2</v>
      </c>
      <c r="O29" s="10">
        <v>12</v>
      </c>
      <c r="P29" s="10">
        <v>4</v>
      </c>
      <c r="Q29" s="10">
        <v>2</v>
      </c>
      <c r="R29" s="10">
        <v>4</v>
      </c>
      <c r="S29" s="2">
        <v>24</v>
      </c>
    </row>
    <row r="30" spans="1:19" x14ac:dyDescent="0.2">
      <c r="A30">
        <v>28</v>
      </c>
      <c r="B30" t="s">
        <v>4</v>
      </c>
      <c r="C30" t="s">
        <v>19</v>
      </c>
      <c r="D30">
        <v>30</v>
      </c>
      <c r="M30" s="4" t="s">
        <v>13</v>
      </c>
      <c r="N30" s="4">
        <v>2</v>
      </c>
      <c r="O30">
        <v>5</v>
      </c>
      <c r="P30">
        <v>3</v>
      </c>
      <c r="Q30">
        <v>3</v>
      </c>
      <c r="R30">
        <v>3</v>
      </c>
      <c r="S30" s="5">
        <v>16</v>
      </c>
    </row>
    <row r="31" spans="1:19" x14ac:dyDescent="0.2">
      <c r="A31">
        <v>29</v>
      </c>
      <c r="B31" t="s">
        <v>4</v>
      </c>
      <c r="C31" t="s">
        <v>19</v>
      </c>
      <c r="D31">
        <v>30</v>
      </c>
      <c r="M31" s="7" t="s">
        <v>22</v>
      </c>
      <c r="N31" s="7">
        <v>4</v>
      </c>
      <c r="O31" s="11">
        <v>17</v>
      </c>
      <c r="P31" s="11">
        <v>7</v>
      </c>
      <c r="Q31" s="11">
        <v>5</v>
      </c>
      <c r="R31" s="11">
        <v>7</v>
      </c>
      <c r="S31" s="8">
        <v>40</v>
      </c>
    </row>
    <row r="32" spans="1:19" x14ac:dyDescent="0.2">
      <c r="A32">
        <v>30</v>
      </c>
      <c r="B32" t="s">
        <v>3</v>
      </c>
      <c r="C32" t="s">
        <v>14</v>
      </c>
      <c r="D32">
        <v>40</v>
      </c>
    </row>
    <row r="33" spans="1:4" x14ac:dyDescent="0.2">
      <c r="A33">
        <v>31</v>
      </c>
      <c r="B33" t="s">
        <v>4</v>
      </c>
      <c r="C33" t="s">
        <v>19</v>
      </c>
      <c r="D33">
        <v>30</v>
      </c>
    </row>
    <row r="34" spans="1:4" x14ac:dyDescent="0.2">
      <c r="A34">
        <v>32</v>
      </c>
      <c r="B34" t="s">
        <v>4</v>
      </c>
      <c r="C34" t="s">
        <v>19</v>
      </c>
      <c r="D34">
        <v>40</v>
      </c>
    </row>
    <row r="35" spans="1:4" x14ac:dyDescent="0.2">
      <c r="A35">
        <v>33</v>
      </c>
      <c r="B35" t="s">
        <v>2</v>
      </c>
      <c r="C35" t="s">
        <v>19</v>
      </c>
      <c r="D35">
        <v>20</v>
      </c>
    </row>
    <row r="36" spans="1:4" x14ac:dyDescent="0.2">
      <c r="A36">
        <v>34</v>
      </c>
      <c r="B36" t="s">
        <v>2</v>
      </c>
      <c r="C36" t="s">
        <v>14</v>
      </c>
      <c r="D36">
        <v>40</v>
      </c>
    </row>
    <row r="37" spans="1:4" x14ac:dyDescent="0.2">
      <c r="A37">
        <v>35</v>
      </c>
      <c r="B37" t="s">
        <v>0</v>
      </c>
      <c r="C37" t="s">
        <v>19</v>
      </c>
      <c r="D37">
        <v>40</v>
      </c>
    </row>
    <row r="38" spans="1:4" x14ac:dyDescent="0.2">
      <c r="A38">
        <v>36</v>
      </c>
      <c r="B38" t="s">
        <v>0</v>
      </c>
      <c r="C38" t="s">
        <v>14</v>
      </c>
      <c r="D38">
        <v>30</v>
      </c>
    </row>
    <row r="39" spans="1:4" x14ac:dyDescent="0.2">
      <c r="A39">
        <v>37</v>
      </c>
      <c r="B39" t="s">
        <v>4</v>
      </c>
      <c r="C39" t="s">
        <v>19</v>
      </c>
      <c r="D39">
        <v>20</v>
      </c>
    </row>
    <row r="40" spans="1:4" x14ac:dyDescent="0.2">
      <c r="A40">
        <v>38</v>
      </c>
      <c r="B40" t="s">
        <v>4</v>
      </c>
      <c r="C40" t="s">
        <v>14</v>
      </c>
      <c r="D40">
        <v>60</v>
      </c>
    </row>
    <row r="41" spans="1:4" x14ac:dyDescent="0.2">
      <c r="A41">
        <v>39</v>
      </c>
      <c r="B41" t="s">
        <v>4</v>
      </c>
      <c r="C41" t="s">
        <v>19</v>
      </c>
      <c r="D41">
        <v>60</v>
      </c>
    </row>
    <row r="42" spans="1:4" x14ac:dyDescent="0.2">
      <c r="A42">
        <v>40</v>
      </c>
      <c r="B42" t="s">
        <v>4</v>
      </c>
      <c r="C42" t="s">
        <v>14</v>
      </c>
      <c r="D42">
        <v>30</v>
      </c>
    </row>
  </sheetData>
  <phoneticPr fontId="4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00"/>
  <sheetViews>
    <sheetView workbookViewId="0">
      <selection activeCell="J9" sqref="J9"/>
    </sheetView>
  </sheetViews>
  <sheetFormatPr defaultRowHeight="13" x14ac:dyDescent="0.2"/>
  <cols>
    <col min="2" max="2" width="25.7265625" customWidth="1"/>
    <col min="3" max="3" width="8.7265625" customWidth="1"/>
    <col min="5" max="5" width="10.26953125" bestFit="1" customWidth="1"/>
    <col min="6" max="6" width="18.453125" customWidth="1"/>
    <col min="7" max="7" width="19.26953125" customWidth="1"/>
    <col min="8" max="8" width="31.36328125" bestFit="1" customWidth="1"/>
    <col min="15" max="15" width="9" style="31"/>
    <col min="16" max="16" width="26.453125" bestFit="1" customWidth="1"/>
  </cols>
  <sheetData>
    <row r="1" spans="1:19" ht="13.5" thickBot="1" x14ac:dyDescent="0.25">
      <c r="A1" s="19" t="s">
        <v>25</v>
      </c>
      <c r="B1" s="20" t="s">
        <v>29</v>
      </c>
      <c r="C1" s="20" t="s">
        <v>38</v>
      </c>
      <c r="D1" s="20" t="s">
        <v>12</v>
      </c>
      <c r="E1" s="20" t="s">
        <v>31</v>
      </c>
      <c r="F1" s="20" t="s">
        <v>32</v>
      </c>
      <c r="G1" s="20" t="s">
        <v>24</v>
      </c>
      <c r="H1" s="21" t="s">
        <v>40</v>
      </c>
      <c r="Q1" t="s">
        <v>14</v>
      </c>
      <c r="R1" t="s">
        <v>19</v>
      </c>
      <c r="S1" t="s">
        <v>50</v>
      </c>
    </row>
    <row r="2" spans="1:19" x14ac:dyDescent="0.2">
      <c r="A2" s="12">
        <v>41751</v>
      </c>
      <c r="B2" s="13" t="s">
        <v>37</v>
      </c>
      <c r="C2" s="13" t="s">
        <v>19</v>
      </c>
      <c r="D2" s="13" t="s">
        <v>8</v>
      </c>
      <c r="E2" s="13">
        <v>14</v>
      </c>
      <c r="F2" s="13" t="str">
        <f>IF(ISERROR(VLOOKUP(E2,#REF!,2,FALSE)),"",VLOOKUP(E2,#REF!,2,FALSE))</f>
        <v/>
      </c>
      <c r="G2" s="13" t="str">
        <f>IF(OR(E2=1,E2=13),"社会保険","労働関係")</f>
        <v>労働関係</v>
      </c>
      <c r="H2" s="14"/>
      <c r="J2" t="str">
        <f>IF(K2&lt;&gt;"",TEXT(K2,"yyyymm"),"")</f>
        <v>201404</v>
      </c>
      <c r="K2" s="12">
        <v>41751</v>
      </c>
      <c r="L2" s="13" t="s">
        <v>37</v>
      </c>
      <c r="M2" s="13" t="s">
        <v>19</v>
      </c>
      <c r="P2" t="s">
        <v>26</v>
      </c>
      <c r="Q2">
        <f>COUNTIFS($L$2:$L$71,P2,$M$2:$M$71,$Q$1)</f>
        <v>19</v>
      </c>
      <c r="R2">
        <f>COUNTIFS($L$2:$L$71,P2,$M$2:$M$71,$R$1)</f>
        <v>23</v>
      </c>
      <c r="S2">
        <f>SUM(Q2:R2)</f>
        <v>42</v>
      </c>
    </row>
    <row r="3" spans="1:19" x14ac:dyDescent="0.2">
      <c r="A3" s="22">
        <v>41746</v>
      </c>
      <c r="B3" s="23" t="s">
        <v>23</v>
      </c>
      <c r="C3" s="23" t="s">
        <v>14</v>
      </c>
      <c r="D3" s="23" t="s">
        <v>8</v>
      </c>
      <c r="E3" s="23">
        <v>3</v>
      </c>
      <c r="F3" s="23" t="str">
        <f>IF(ISERROR(VLOOKUP(E3,#REF!,2,FALSE)),"",VLOOKUP(E3,#REF!,2,FALSE))</f>
        <v/>
      </c>
      <c r="G3" s="23" t="str">
        <f t="shared" ref="G3:G66" si="0">IF(OR(E3=1,E3=13),"社会保険","労働関係")</f>
        <v>労働関係</v>
      </c>
      <c r="H3" s="24"/>
      <c r="J3" t="str">
        <f t="shared" ref="J3:J66" si="1">IF(K3&lt;&gt;"",TEXT(K3,"yyyymm"),"")</f>
        <v>201404</v>
      </c>
      <c r="K3" s="22">
        <v>41746</v>
      </c>
      <c r="L3" s="23" t="s">
        <v>23</v>
      </c>
      <c r="M3" s="23" t="s">
        <v>14</v>
      </c>
      <c r="P3" t="s">
        <v>49</v>
      </c>
      <c r="Q3">
        <f t="shared" ref="Q3:Q11" si="2">COUNTIFS($L$2:$L$71,P3,$M$2:$M$71,$Q$1)</f>
        <v>4</v>
      </c>
      <c r="R3">
        <f t="shared" ref="R3:R11" si="3">COUNTIFS($L$2:$L$71,P3,$M$2:$M$71,$R$1)</f>
        <v>4</v>
      </c>
      <c r="S3">
        <f t="shared" ref="S3:S11" si="4">SUM(Q3:R3)</f>
        <v>8</v>
      </c>
    </row>
    <row r="4" spans="1:19" x14ac:dyDescent="0.2">
      <c r="A4" s="25"/>
      <c r="B4" s="26"/>
      <c r="C4" s="26"/>
      <c r="D4" s="26"/>
      <c r="E4" s="26">
        <v>11</v>
      </c>
      <c r="F4" s="26" t="str">
        <f>IF(ISERROR(VLOOKUP(E4,#REF!,2,FALSE)),"",VLOOKUP(E4,#REF!,2,FALSE))</f>
        <v/>
      </c>
      <c r="G4" s="26" t="str">
        <f t="shared" si="0"/>
        <v>労働関係</v>
      </c>
      <c r="H4" s="27"/>
      <c r="J4" t="str">
        <f t="shared" si="1"/>
        <v/>
      </c>
      <c r="K4" s="25"/>
      <c r="L4" s="26"/>
      <c r="M4" s="26"/>
      <c r="P4" t="s">
        <v>28</v>
      </c>
      <c r="Q4">
        <f t="shared" si="2"/>
        <v>0</v>
      </c>
      <c r="R4">
        <f t="shared" si="3"/>
        <v>0</v>
      </c>
      <c r="S4">
        <f t="shared" si="4"/>
        <v>0</v>
      </c>
    </row>
    <row r="5" spans="1:19" x14ac:dyDescent="0.2">
      <c r="A5" s="12">
        <v>41767</v>
      </c>
      <c r="B5" s="13" t="s">
        <v>23</v>
      </c>
      <c r="C5" s="13" t="s">
        <v>19</v>
      </c>
      <c r="D5" s="13" t="s">
        <v>7</v>
      </c>
      <c r="E5" s="13">
        <v>1</v>
      </c>
      <c r="F5" s="13" t="str">
        <f>IF(ISERROR(VLOOKUP(E5,#REF!,2,FALSE)),"",VLOOKUP(E5,#REF!,2,FALSE))</f>
        <v/>
      </c>
      <c r="G5" s="13" t="str">
        <f t="shared" si="0"/>
        <v>社会保険</v>
      </c>
      <c r="H5" s="14"/>
      <c r="J5" t="str">
        <f t="shared" si="1"/>
        <v>201405</v>
      </c>
      <c r="K5" s="12">
        <v>41767</v>
      </c>
      <c r="L5" s="13" t="s">
        <v>23</v>
      </c>
      <c r="M5" s="13" t="s">
        <v>19</v>
      </c>
      <c r="P5" t="s">
        <v>23</v>
      </c>
      <c r="Q5">
        <f t="shared" si="2"/>
        <v>1</v>
      </c>
      <c r="R5">
        <f t="shared" si="3"/>
        <v>1</v>
      </c>
      <c r="S5">
        <f t="shared" si="4"/>
        <v>2</v>
      </c>
    </row>
    <row r="6" spans="1:19" x14ac:dyDescent="0.2">
      <c r="A6" s="15"/>
      <c r="B6" s="13"/>
      <c r="C6" s="13"/>
      <c r="D6" s="13"/>
      <c r="E6" s="13">
        <v>5</v>
      </c>
      <c r="F6" s="13" t="str">
        <f>IF(ISERROR(VLOOKUP(E6,#REF!,2,FALSE)),"",VLOOKUP(E6,#REF!,2,FALSE))</f>
        <v/>
      </c>
      <c r="G6" s="13" t="str">
        <f t="shared" si="0"/>
        <v>労働関係</v>
      </c>
      <c r="H6" s="14"/>
      <c r="J6" t="str">
        <f t="shared" si="1"/>
        <v/>
      </c>
      <c r="K6" s="15"/>
      <c r="L6" s="13"/>
      <c r="M6" s="13"/>
      <c r="P6" t="s">
        <v>30</v>
      </c>
      <c r="Q6">
        <f t="shared" si="2"/>
        <v>0</v>
      </c>
      <c r="R6">
        <f t="shared" si="3"/>
        <v>2</v>
      </c>
      <c r="S6">
        <f t="shared" si="4"/>
        <v>2</v>
      </c>
    </row>
    <row r="7" spans="1:19" x14ac:dyDescent="0.2">
      <c r="A7" s="15"/>
      <c r="B7" s="13"/>
      <c r="C7" s="13"/>
      <c r="D7" s="13"/>
      <c r="E7" s="13">
        <v>9</v>
      </c>
      <c r="F7" s="13" t="str">
        <f>IF(ISERROR(VLOOKUP(E7,#REF!,2,FALSE)),"",VLOOKUP(E7,#REF!,2,FALSE))</f>
        <v/>
      </c>
      <c r="G7" s="13" t="str">
        <f t="shared" si="0"/>
        <v>労働関係</v>
      </c>
      <c r="H7" s="14"/>
      <c r="J7" t="str">
        <f t="shared" si="1"/>
        <v/>
      </c>
      <c r="K7" s="15"/>
      <c r="L7" s="13"/>
      <c r="M7" s="13"/>
      <c r="P7" t="s">
        <v>33</v>
      </c>
      <c r="Q7">
        <f t="shared" si="2"/>
        <v>0</v>
      </c>
      <c r="R7">
        <f t="shared" si="3"/>
        <v>0</v>
      </c>
      <c r="S7">
        <f t="shared" si="4"/>
        <v>0</v>
      </c>
    </row>
    <row r="8" spans="1:19" x14ac:dyDescent="0.2">
      <c r="A8" s="15"/>
      <c r="B8" s="13"/>
      <c r="C8" s="13"/>
      <c r="D8" s="13"/>
      <c r="E8" s="13">
        <v>12</v>
      </c>
      <c r="F8" s="13" t="str">
        <f>IF(ISERROR(VLOOKUP(E8,#REF!,2,FALSE)),"",VLOOKUP(E8,#REF!,2,FALSE))</f>
        <v/>
      </c>
      <c r="G8" s="13" t="str">
        <f t="shared" si="0"/>
        <v>労働関係</v>
      </c>
      <c r="H8" s="14"/>
      <c r="J8" t="str">
        <f t="shared" si="1"/>
        <v/>
      </c>
      <c r="K8" s="15"/>
      <c r="L8" s="13"/>
      <c r="M8" s="13"/>
      <c r="P8" t="s">
        <v>34</v>
      </c>
      <c r="Q8">
        <f t="shared" si="2"/>
        <v>0</v>
      </c>
      <c r="R8">
        <f t="shared" si="3"/>
        <v>0</v>
      </c>
      <c r="S8">
        <f t="shared" si="4"/>
        <v>0</v>
      </c>
    </row>
    <row r="9" spans="1:19" x14ac:dyDescent="0.2">
      <c r="A9" s="22">
        <v>41780</v>
      </c>
      <c r="B9" s="23" t="s">
        <v>35</v>
      </c>
      <c r="C9" s="23" t="s">
        <v>14</v>
      </c>
      <c r="D9" s="23" t="s">
        <v>9</v>
      </c>
      <c r="E9" s="23">
        <v>1</v>
      </c>
      <c r="F9" s="23" t="str">
        <f>IF(ISERROR(VLOOKUP(E9,#REF!,2,FALSE)),"",VLOOKUP(E9,#REF!,2,FALSE))</f>
        <v/>
      </c>
      <c r="G9" s="23" t="str">
        <f t="shared" si="0"/>
        <v>社会保険</v>
      </c>
      <c r="H9" s="24"/>
      <c r="J9" t="str">
        <f t="shared" si="1"/>
        <v>201405</v>
      </c>
      <c r="K9" s="22">
        <v>41780</v>
      </c>
      <c r="L9" s="23" t="s">
        <v>35</v>
      </c>
      <c r="M9" s="23" t="s">
        <v>14</v>
      </c>
      <c r="P9" t="s">
        <v>35</v>
      </c>
      <c r="Q9">
        <f t="shared" si="2"/>
        <v>1</v>
      </c>
      <c r="R9">
        <f t="shared" si="3"/>
        <v>0</v>
      </c>
      <c r="S9">
        <f t="shared" si="4"/>
        <v>1</v>
      </c>
    </row>
    <row r="10" spans="1:19" x14ac:dyDescent="0.2">
      <c r="A10" s="25"/>
      <c r="B10" s="26"/>
      <c r="C10" s="26"/>
      <c r="D10" s="26"/>
      <c r="E10" s="26">
        <v>13</v>
      </c>
      <c r="F10" s="26" t="str">
        <f>IF(ISERROR(VLOOKUP(E10,#REF!,2,FALSE)),"",VLOOKUP(E10,#REF!,2,FALSE))</f>
        <v/>
      </c>
      <c r="G10" s="26" t="str">
        <f t="shared" si="0"/>
        <v>社会保険</v>
      </c>
      <c r="H10" s="27"/>
      <c r="J10" t="str">
        <f t="shared" si="1"/>
        <v/>
      </c>
      <c r="K10" s="25"/>
      <c r="L10" s="26"/>
      <c r="M10" s="26"/>
      <c r="P10" t="s">
        <v>36</v>
      </c>
      <c r="Q10">
        <f t="shared" si="2"/>
        <v>0</v>
      </c>
      <c r="R10">
        <f t="shared" si="3"/>
        <v>0</v>
      </c>
      <c r="S10">
        <f t="shared" si="4"/>
        <v>0</v>
      </c>
    </row>
    <row r="11" spans="1:19" x14ac:dyDescent="0.2">
      <c r="A11" s="12">
        <v>41786</v>
      </c>
      <c r="B11" s="13" t="s">
        <v>30</v>
      </c>
      <c r="C11" s="13" t="s">
        <v>19</v>
      </c>
      <c r="D11" s="13" t="s">
        <v>6</v>
      </c>
      <c r="E11" s="13">
        <v>8</v>
      </c>
      <c r="F11" s="13" t="str">
        <f>IF(ISERROR(VLOOKUP(E11,#REF!,2,FALSE)),"",VLOOKUP(E11,#REF!,2,FALSE))</f>
        <v/>
      </c>
      <c r="G11" s="13" t="str">
        <f t="shared" si="0"/>
        <v>労働関係</v>
      </c>
      <c r="H11" s="14"/>
      <c r="J11" t="str">
        <f t="shared" si="1"/>
        <v>201405</v>
      </c>
      <c r="K11" s="12">
        <v>41786</v>
      </c>
      <c r="L11" s="13" t="s">
        <v>30</v>
      </c>
      <c r="M11" s="13" t="s">
        <v>19</v>
      </c>
      <c r="P11" t="s">
        <v>37</v>
      </c>
      <c r="Q11">
        <f t="shared" si="2"/>
        <v>0</v>
      </c>
      <c r="R11">
        <f t="shared" si="3"/>
        <v>1</v>
      </c>
      <c r="S11">
        <f t="shared" si="4"/>
        <v>1</v>
      </c>
    </row>
    <row r="12" spans="1:19" x14ac:dyDescent="0.2">
      <c r="A12" s="15"/>
      <c r="B12" s="13"/>
      <c r="C12" s="13"/>
      <c r="D12" s="13"/>
      <c r="E12" s="13">
        <v>9</v>
      </c>
      <c r="F12" s="13" t="str">
        <f>IF(ISERROR(VLOOKUP(E12,#REF!,2,FALSE)),"",VLOOKUP(E12,#REF!,2,FALSE))</f>
        <v/>
      </c>
      <c r="G12" s="13" t="str">
        <f t="shared" si="0"/>
        <v>労働関係</v>
      </c>
      <c r="H12" s="14"/>
      <c r="J12" t="str">
        <f t="shared" si="1"/>
        <v/>
      </c>
      <c r="K12" s="15"/>
      <c r="L12" s="13"/>
      <c r="M12" s="13"/>
      <c r="Q12">
        <f>SUM(Q2:Q11)</f>
        <v>25</v>
      </c>
      <c r="R12">
        <f>SUM(R2:R11)</f>
        <v>31</v>
      </c>
    </row>
    <row r="13" spans="1:19" x14ac:dyDescent="0.2">
      <c r="A13" s="15"/>
      <c r="B13" s="13"/>
      <c r="C13" s="13"/>
      <c r="D13" s="13"/>
      <c r="E13" s="13">
        <v>10</v>
      </c>
      <c r="F13" s="13" t="str">
        <f>IF(ISERROR(VLOOKUP(E13,#REF!,2,FALSE)),"",VLOOKUP(E13,#REF!,2,FALSE))</f>
        <v/>
      </c>
      <c r="G13" s="13" t="str">
        <f t="shared" si="0"/>
        <v>労働関係</v>
      </c>
      <c r="H13" s="14"/>
      <c r="J13" t="str">
        <f t="shared" si="1"/>
        <v/>
      </c>
      <c r="K13" s="15"/>
      <c r="L13" s="13"/>
      <c r="M13" s="13"/>
    </row>
    <row r="14" spans="1:19" x14ac:dyDescent="0.2">
      <c r="A14" s="22">
        <v>41809</v>
      </c>
      <c r="B14" s="23" t="s">
        <v>30</v>
      </c>
      <c r="C14" s="23" t="s">
        <v>19</v>
      </c>
      <c r="D14" s="23" t="s">
        <v>6</v>
      </c>
      <c r="E14" s="23">
        <v>6</v>
      </c>
      <c r="F14" s="23" t="str">
        <f>IF(ISERROR(VLOOKUP(E14,#REF!,2,FALSE)),"",VLOOKUP(E14,#REF!,2,FALSE))</f>
        <v/>
      </c>
      <c r="G14" s="23" t="str">
        <f t="shared" si="0"/>
        <v>労働関係</v>
      </c>
      <c r="H14" s="24"/>
      <c r="J14" t="str">
        <f t="shared" si="1"/>
        <v>201406</v>
      </c>
      <c r="K14" s="22">
        <v>41809</v>
      </c>
      <c r="L14" s="23" t="s">
        <v>30</v>
      </c>
      <c r="M14" s="23" t="s">
        <v>19</v>
      </c>
    </row>
    <row r="15" spans="1:19" x14ac:dyDescent="0.2">
      <c r="A15" s="25"/>
      <c r="B15" s="26"/>
      <c r="C15" s="26"/>
      <c r="D15" s="26"/>
      <c r="E15" s="26">
        <v>10</v>
      </c>
      <c r="F15" s="26" t="str">
        <f>IF(ISERROR(VLOOKUP(E15,#REF!,2,FALSE)),"",VLOOKUP(E15,#REF!,2,FALSE))</f>
        <v/>
      </c>
      <c r="G15" s="26" t="str">
        <f t="shared" si="0"/>
        <v>労働関係</v>
      </c>
      <c r="H15" s="27"/>
      <c r="J15" t="str">
        <f t="shared" si="1"/>
        <v/>
      </c>
      <c r="K15" s="25"/>
      <c r="L15" s="26"/>
      <c r="M15" s="26"/>
      <c r="Q15" t="s">
        <v>14</v>
      </c>
      <c r="R15" t="s">
        <v>19</v>
      </c>
    </row>
    <row r="16" spans="1:19" x14ac:dyDescent="0.2">
      <c r="A16" s="12">
        <v>41730</v>
      </c>
      <c r="B16" s="13" t="s">
        <v>26</v>
      </c>
      <c r="C16" s="13" t="s">
        <v>14</v>
      </c>
      <c r="D16" s="13" t="s">
        <v>7</v>
      </c>
      <c r="E16" s="13">
        <v>6</v>
      </c>
      <c r="F16" s="13" t="str">
        <f>IF(ISERROR(VLOOKUP(E16,#REF!,2,FALSE)),"",VLOOKUP(E16,#REF!,2,FALSE))</f>
        <v/>
      </c>
      <c r="G16" s="13" t="str">
        <f t="shared" si="0"/>
        <v>労働関係</v>
      </c>
      <c r="H16" s="14"/>
      <c r="J16" t="str">
        <f t="shared" si="1"/>
        <v>201404</v>
      </c>
      <c r="K16" s="12">
        <v>41730</v>
      </c>
      <c r="L16" s="13" t="s">
        <v>26</v>
      </c>
      <c r="M16" s="13" t="s">
        <v>14</v>
      </c>
      <c r="O16" s="31">
        <v>201404</v>
      </c>
      <c r="P16" t="s">
        <v>26</v>
      </c>
      <c r="Q16">
        <f>COUNTIFS($J$2:$J$71,O16,$L$2:$L$71,P16,$M$2:$M$71,$Q$1)</f>
        <v>11</v>
      </c>
      <c r="R16">
        <f>COUNTIFS($J$2:$J$71,O16,$L$2:$L$71,P16,$M$2:$M$71,$R$1)</f>
        <v>10</v>
      </c>
    </row>
    <row r="17" spans="1:18" x14ac:dyDescent="0.2">
      <c r="A17" s="15"/>
      <c r="B17" s="13"/>
      <c r="C17" s="13" t="s">
        <v>19</v>
      </c>
      <c r="D17" s="13" t="s">
        <v>7</v>
      </c>
      <c r="E17" s="13">
        <v>9</v>
      </c>
      <c r="F17" s="13" t="str">
        <f>IF(ISERROR(VLOOKUP(E17,#REF!,2,FALSE)),"",VLOOKUP(E17,#REF!,2,FALSE))</f>
        <v/>
      </c>
      <c r="G17" s="13" t="str">
        <f t="shared" si="0"/>
        <v>労働関係</v>
      </c>
      <c r="H17" s="14"/>
      <c r="J17" t="str">
        <f t="shared" si="1"/>
        <v>201404</v>
      </c>
      <c r="K17" s="12">
        <v>41730</v>
      </c>
      <c r="L17" s="13" t="s">
        <v>26</v>
      </c>
      <c r="M17" s="13" t="s">
        <v>19</v>
      </c>
      <c r="O17" s="31">
        <v>201405</v>
      </c>
      <c r="P17" t="s">
        <v>26</v>
      </c>
      <c r="Q17">
        <f t="shared" ref="Q17:Q45" si="5">COUNTIFS($J$2:$J$71,O17,$L$2:$L$71,P17,$M$2:$M$71,$Q$1)</f>
        <v>2</v>
      </c>
      <c r="R17">
        <f t="shared" ref="R17:R45" si="6">COUNTIFS($J$2:$J$71,O17,$L$2:$L$71,P17,$M$2:$M$71,$R$1)</f>
        <v>8</v>
      </c>
    </row>
    <row r="18" spans="1:18" x14ac:dyDescent="0.2">
      <c r="A18" s="15"/>
      <c r="B18" s="13"/>
      <c r="C18" s="13" t="s">
        <v>14</v>
      </c>
      <c r="D18" s="13" t="s">
        <v>10</v>
      </c>
      <c r="E18" s="13">
        <v>2</v>
      </c>
      <c r="F18" s="13" t="str">
        <f>IF(ISERROR(VLOOKUP(E18,#REF!,2,FALSE)),"",VLOOKUP(E18,#REF!,2,FALSE))</f>
        <v/>
      </c>
      <c r="G18" s="13" t="str">
        <f t="shared" si="0"/>
        <v>労働関係</v>
      </c>
      <c r="H18" s="14"/>
      <c r="J18" t="str">
        <f t="shared" si="1"/>
        <v>201404</v>
      </c>
      <c r="K18" s="12">
        <v>41730</v>
      </c>
      <c r="L18" s="13" t="s">
        <v>26</v>
      </c>
      <c r="M18" s="13" t="s">
        <v>14</v>
      </c>
      <c r="O18" s="31">
        <v>201406</v>
      </c>
      <c r="P18" t="s">
        <v>26</v>
      </c>
      <c r="Q18">
        <f t="shared" si="5"/>
        <v>6</v>
      </c>
      <c r="R18">
        <f t="shared" si="6"/>
        <v>5</v>
      </c>
    </row>
    <row r="19" spans="1:18" x14ac:dyDescent="0.2">
      <c r="A19" s="15"/>
      <c r="B19" s="13"/>
      <c r="C19" s="13" t="s">
        <v>19</v>
      </c>
      <c r="D19" s="13" t="s">
        <v>7</v>
      </c>
      <c r="E19" s="13">
        <v>4</v>
      </c>
      <c r="F19" s="13" t="str">
        <f>IF(ISERROR(VLOOKUP(E19,#REF!,2,FALSE)),"",VLOOKUP(E19,#REF!,2,FALSE))</f>
        <v/>
      </c>
      <c r="G19" s="13" t="str">
        <f t="shared" si="0"/>
        <v>労働関係</v>
      </c>
      <c r="H19" s="14"/>
      <c r="J19" t="str">
        <f t="shared" si="1"/>
        <v>201404</v>
      </c>
      <c r="K19" s="12">
        <v>41730</v>
      </c>
      <c r="L19" s="13" t="s">
        <v>26</v>
      </c>
      <c r="M19" s="13" t="s">
        <v>19</v>
      </c>
      <c r="O19" s="31">
        <v>201404</v>
      </c>
      <c r="P19" t="s">
        <v>49</v>
      </c>
      <c r="Q19">
        <f t="shared" si="5"/>
        <v>2</v>
      </c>
      <c r="R19">
        <f t="shared" si="6"/>
        <v>1</v>
      </c>
    </row>
    <row r="20" spans="1:18" x14ac:dyDescent="0.2">
      <c r="A20" s="15"/>
      <c r="B20" s="13"/>
      <c r="C20" s="13" t="s">
        <v>14</v>
      </c>
      <c r="D20" s="13" t="s">
        <v>10</v>
      </c>
      <c r="E20" s="13">
        <v>13</v>
      </c>
      <c r="F20" s="13" t="str">
        <f>IF(ISERROR(VLOOKUP(E20,#REF!,2,FALSE)),"",VLOOKUP(E20,#REF!,2,FALSE))</f>
        <v/>
      </c>
      <c r="G20" s="13" t="str">
        <f t="shared" si="0"/>
        <v>社会保険</v>
      </c>
      <c r="H20" s="14"/>
      <c r="J20" t="str">
        <f t="shared" si="1"/>
        <v>201404</v>
      </c>
      <c r="K20" s="12">
        <v>41730</v>
      </c>
      <c r="L20" s="13" t="s">
        <v>26</v>
      </c>
      <c r="M20" s="13" t="s">
        <v>14</v>
      </c>
      <c r="O20" s="31">
        <v>201405</v>
      </c>
      <c r="P20" t="s">
        <v>49</v>
      </c>
      <c r="Q20">
        <f t="shared" si="5"/>
        <v>1</v>
      </c>
      <c r="R20">
        <f t="shared" si="6"/>
        <v>1</v>
      </c>
    </row>
    <row r="21" spans="1:18" x14ac:dyDescent="0.2">
      <c r="A21" s="15"/>
      <c r="B21" s="13"/>
      <c r="C21" s="13" t="s">
        <v>19</v>
      </c>
      <c r="D21" s="13" t="s">
        <v>8</v>
      </c>
      <c r="E21" s="13">
        <v>14</v>
      </c>
      <c r="F21" s="13" t="str">
        <f>IF(ISERROR(VLOOKUP(E21,#REF!,2,FALSE)),"",VLOOKUP(E21,#REF!,2,FALSE))</f>
        <v/>
      </c>
      <c r="G21" s="13" t="str">
        <f t="shared" si="0"/>
        <v>労働関係</v>
      </c>
      <c r="H21" s="14"/>
      <c r="J21" t="str">
        <f t="shared" si="1"/>
        <v>201404</v>
      </c>
      <c r="K21" s="12">
        <v>41730</v>
      </c>
      <c r="L21" s="13" t="s">
        <v>26</v>
      </c>
      <c r="M21" s="13" t="s">
        <v>19</v>
      </c>
      <c r="O21" s="31">
        <v>201406</v>
      </c>
      <c r="P21" t="s">
        <v>49</v>
      </c>
      <c r="Q21">
        <f t="shared" si="5"/>
        <v>1</v>
      </c>
      <c r="R21">
        <f t="shared" si="6"/>
        <v>2</v>
      </c>
    </row>
    <row r="22" spans="1:18" x14ac:dyDescent="0.2">
      <c r="A22" s="15"/>
      <c r="B22" s="13"/>
      <c r="C22" s="13" t="s">
        <v>19</v>
      </c>
      <c r="D22" s="13" t="s">
        <v>10</v>
      </c>
      <c r="E22" s="13">
        <v>14</v>
      </c>
      <c r="F22" s="13" t="str">
        <f>IF(ISERROR(VLOOKUP(E22,#REF!,2,FALSE)),"",VLOOKUP(E22,#REF!,2,FALSE))</f>
        <v/>
      </c>
      <c r="G22" s="13" t="str">
        <f t="shared" si="0"/>
        <v>労働関係</v>
      </c>
      <c r="H22" s="14"/>
      <c r="J22" t="str">
        <f t="shared" si="1"/>
        <v>201404</v>
      </c>
      <c r="K22" s="12">
        <v>41730</v>
      </c>
      <c r="L22" s="13" t="s">
        <v>26</v>
      </c>
      <c r="M22" s="13" t="s">
        <v>19</v>
      </c>
      <c r="O22" s="31">
        <v>201404</v>
      </c>
      <c r="P22" t="s">
        <v>28</v>
      </c>
      <c r="Q22">
        <f t="shared" si="5"/>
        <v>0</v>
      </c>
      <c r="R22">
        <f t="shared" si="6"/>
        <v>0</v>
      </c>
    </row>
    <row r="23" spans="1:18" x14ac:dyDescent="0.2">
      <c r="A23" s="22">
        <v>41737</v>
      </c>
      <c r="B23" s="23" t="s">
        <v>26</v>
      </c>
      <c r="C23" s="23" t="s">
        <v>14</v>
      </c>
      <c r="D23" s="23" t="s">
        <v>6</v>
      </c>
      <c r="E23" s="23">
        <v>2</v>
      </c>
      <c r="F23" s="23" t="str">
        <f>IF(ISERROR(VLOOKUP(E23,#REF!,2,FALSE)),"",VLOOKUP(E23,#REF!,2,FALSE))</f>
        <v/>
      </c>
      <c r="G23" s="23" t="str">
        <f t="shared" si="0"/>
        <v>労働関係</v>
      </c>
      <c r="H23" s="24"/>
      <c r="J23" t="str">
        <f t="shared" si="1"/>
        <v>201404</v>
      </c>
      <c r="K23" s="22">
        <v>41737</v>
      </c>
      <c r="L23" s="23" t="s">
        <v>26</v>
      </c>
      <c r="M23" s="23" t="s">
        <v>14</v>
      </c>
      <c r="O23" s="31">
        <v>201405</v>
      </c>
      <c r="P23" t="s">
        <v>28</v>
      </c>
      <c r="Q23">
        <f t="shared" si="5"/>
        <v>0</v>
      </c>
      <c r="R23">
        <f t="shared" si="6"/>
        <v>0</v>
      </c>
    </row>
    <row r="24" spans="1:18" x14ac:dyDescent="0.2">
      <c r="A24" s="15"/>
      <c r="B24" s="13"/>
      <c r="C24" s="13" t="s">
        <v>14</v>
      </c>
      <c r="D24" s="13" t="s">
        <v>8</v>
      </c>
      <c r="E24" s="13">
        <v>10</v>
      </c>
      <c r="F24" s="13" t="str">
        <f>IF(ISERROR(VLOOKUP(E24,#REF!,2,FALSE)),"",VLOOKUP(E24,#REF!,2,FALSE))</f>
        <v/>
      </c>
      <c r="G24" s="13" t="str">
        <f t="shared" si="0"/>
        <v>労働関係</v>
      </c>
      <c r="H24" s="14"/>
      <c r="J24" t="str">
        <f t="shared" si="1"/>
        <v>201404</v>
      </c>
      <c r="K24" s="22">
        <v>41737</v>
      </c>
      <c r="L24" s="23" t="s">
        <v>26</v>
      </c>
      <c r="M24" s="13" t="s">
        <v>14</v>
      </c>
      <c r="O24" s="31">
        <v>201406</v>
      </c>
      <c r="P24" t="s">
        <v>28</v>
      </c>
      <c r="Q24">
        <f t="shared" si="5"/>
        <v>0</v>
      </c>
      <c r="R24">
        <f t="shared" si="6"/>
        <v>0</v>
      </c>
    </row>
    <row r="25" spans="1:18" x14ac:dyDescent="0.2">
      <c r="A25" s="15"/>
      <c r="B25" s="13"/>
      <c r="C25" s="13" t="s">
        <v>14</v>
      </c>
      <c r="D25" s="13" t="s">
        <v>6</v>
      </c>
      <c r="E25" s="13">
        <v>14</v>
      </c>
      <c r="F25" s="13" t="str">
        <f>IF(ISERROR(VLOOKUP(E25,#REF!,2,FALSE)),"",VLOOKUP(E25,#REF!,2,FALSE))</f>
        <v/>
      </c>
      <c r="G25" s="13" t="str">
        <f t="shared" si="0"/>
        <v>労働関係</v>
      </c>
      <c r="H25" s="14" t="s">
        <v>39</v>
      </c>
      <c r="J25" t="str">
        <f t="shared" si="1"/>
        <v>201404</v>
      </c>
      <c r="K25" s="22">
        <v>41737</v>
      </c>
      <c r="L25" s="23" t="s">
        <v>26</v>
      </c>
      <c r="M25" s="13" t="s">
        <v>14</v>
      </c>
      <c r="O25" s="31">
        <v>201404</v>
      </c>
      <c r="P25" t="s">
        <v>23</v>
      </c>
      <c r="Q25">
        <f t="shared" si="5"/>
        <v>1</v>
      </c>
      <c r="R25">
        <f t="shared" si="6"/>
        <v>0</v>
      </c>
    </row>
    <row r="26" spans="1:18" x14ac:dyDescent="0.2">
      <c r="A26" s="15"/>
      <c r="B26" s="13"/>
      <c r="C26" s="13" t="s">
        <v>14</v>
      </c>
      <c r="D26" s="13" t="s">
        <v>6</v>
      </c>
      <c r="E26" s="13">
        <v>14</v>
      </c>
      <c r="F26" s="13" t="str">
        <f>IF(ISERROR(VLOOKUP(E26,#REF!,2,FALSE)),"",VLOOKUP(E26,#REF!,2,FALSE))</f>
        <v/>
      </c>
      <c r="G26" s="13" t="str">
        <f t="shared" si="0"/>
        <v>労働関係</v>
      </c>
      <c r="H26" s="14" t="s">
        <v>41</v>
      </c>
      <c r="J26" t="str">
        <f t="shared" si="1"/>
        <v>201404</v>
      </c>
      <c r="K26" s="22">
        <v>41737</v>
      </c>
      <c r="L26" s="23" t="s">
        <v>26</v>
      </c>
      <c r="M26" s="13" t="s">
        <v>14</v>
      </c>
      <c r="O26" s="31">
        <v>201405</v>
      </c>
      <c r="P26" t="s">
        <v>23</v>
      </c>
      <c r="Q26">
        <f t="shared" si="5"/>
        <v>0</v>
      </c>
      <c r="R26">
        <f t="shared" si="6"/>
        <v>1</v>
      </c>
    </row>
    <row r="27" spans="1:18" x14ac:dyDescent="0.2">
      <c r="A27" s="15"/>
      <c r="B27" s="13"/>
      <c r="C27" s="13" t="s">
        <v>14</v>
      </c>
      <c r="D27" s="13" t="s">
        <v>8</v>
      </c>
      <c r="E27" s="13">
        <v>1</v>
      </c>
      <c r="F27" s="13" t="str">
        <f>IF(ISERROR(VLOOKUP(E27,#REF!,2,FALSE)),"",VLOOKUP(E27,#REF!,2,FALSE))</f>
        <v/>
      </c>
      <c r="G27" s="13" t="str">
        <f t="shared" si="0"/>
        <v>社会保険</v>
      </c>
      <c r="H27" s="14"/>
      <c r="J27" t="str">
        <f t="shared" si="1"/>
        <v>201404</v>
      </c>
      <c r="K27" s="22">
        <v>41737</v>
      </c>
      <c r="L27" s="23" t="s">
        <v>26</v>
      </c>
      <c r="M27" s="13" t="s">
        <v>14</v>
      </c>
      <c r="O27" s="31">
        <v>201406</v>
      </c>
      <c r="P27" t="s">
        <v>23</v>
      </c>
      <c r="Q27">
        <f t="shared" si="5"/>
        <v>0</v>
      </c>
      <c r="R27">
        <f t="shared" si="6"/>
        <v>0</v>
      </c>
    </row>
    <row r="28" spans="1:18" x14ac:dyDescent="0.2">
      <c r="A28" s="25"/>
      <c r="B28" s="26"/>
      <c r="C28" s="26"/>
      <c r="D28" s="26"/>
      <c r="E28" s="26">
        <v>13</v>
      </c>
      <c r="F28" s="26" t="str">
        <f>IF(ISERROR(VLOOKUP(E28,#REF!,2,FALSE)),"",VLOOKUP(E28,#REF!,2,FALSE))</f>
        <v/>
      </c>
      <c r="G28" s="26" t="str">
        <f t="shared" si="0"/>
        <v>社会保険</v>
      </c>
      <c r="H28" s="27"/>
      <c r="J28" t="str">
        <f t="shared" si="1"/>
        <v/>
      </c>
      <c r="K28" s="25"/>
      <c r="L28" s="26"/>
      <c r="M28" s="26"/>
      <c r="O28" s="31">
        <v>201404</v>
      </c>
      <c r="P28" t="s">
        <v>30</v>
      </c>
      <c r="Q28">
        <f t="shared" si="5"/>
        <v>0</v>
      </c>
      <c r="R28">
        <f t="shared" si="6"/>
        <v>0</v>
      </c>
    </row>
    <row r="29" spans="1:18" x14ac:dyDescent="0.2">
      <c r="A29" s="12">
        <v>41744</v>
      </c>
      <c r="B29" s="13" t="s">
        <v>26</v>
      </c>
      <c r="C29" s="13" t="s">
        <v>19</v>
      </c>
      <c r="D29" s="13" t="s">
        <v>8</v>
      </c>
      <c r="E29" s="13">
        <v>14</v>
      </c>
      <c r="F29" s="13" t="str">
        <f>IF(ISERROR(VLOOKUP(E29,#REF!,2,FALSE)),"",VLOOKUP(E29,#REF!,2,FALSE))</f>
        <v/>
      </c>
      <c r="G29" s="13" t="str">
        <f t="shared" si="0"/>
        <v>労働関係</v>
      </c>
      <c r="H29" s="14" t="s">
        <v>42</v>
      </c>
      <c r="J29" t="str">
        <f t="shared" si="1"/>
        <v>201404</v>
      </c>
      <c r="K29" s="12">
        <v>41744</v>
      </c>
      <c r="L29" s="13" t="s">
        <v>26</v>
      </c>
      <c r="M29" s="13" t="s">
        <v>19</v>
      </c>
      <c r="O29" s="31">
        <v>201405</v>
      </c>
      <c r="P29" t="s">
        <v>30</v>
      </c>
      <c r="Q29">
        <f t="shared" si="5"/>
        <v>0</v>
      </c>
      <c r="R29">
        <f t="shared" si="6"/>
        <v>1</v>
      </c>
    </row>
    <row r="30" spans="1:18" x14ac:dyDescent="0.2">
      <c r="A30" s="15"/>
      <c r="B30" s="13"/>
      <c r="C30" s="13" t="s">
        <v>19</v>
      </c>
      <c r="D30" s="13" t="s">
        <v>6</v>
      </c>
      <c r="E30" s="13">
        <v>12</v>
      </c>
      <c r="F30" s="13" t="str">
        <f>IF(ISERROR(VLOOKUP(E30,#REF!,2,FALSE)),"",VLOOKUP(E30,#REF!,2,FALSE))</f>
        <v/>
      </c>
      <c r="G30" s="13" t="str">
        <f t="shared" si="0"/>
        <v>労働関係</v>
      </c>
      <c r="H30" s="14"/>
      <c r="J30" t="str">
        <f t="shared" si="1"/>
        <v>201404</v>
      </c>
      <c r="K30" s="12">
        <v>41744</v>
      </c>
      <c r="L30" s="13" t="s">
        <v>26</v>
      </c>
      <c r="M30" s="13" t="s">
        <v>19</v>
      </c>
      <c r="O30" s="31">
        <v>201406</v>
      </c>
      <c r="P30" t="s">
        <v>30</v>
      </c>
      <c r="Q30">
        <f t="shared" si="5"/>
        <v>0</v>
      </c>
      <c r="R30">
        <f t="shared" si="6"/>
        <v>1</v>
      </c>
    </row>
    <row r="31" spans="1:18" x14ac:dyDescent="0.2">
      <c r="A31" s="15"/>
      <c r="B31" s="13"/>
      <c r="C31" s="13" t="s">
        <v>19</v>
      </c>
      <c r="D31" s="13" t="s">
        <v>6</v>
      </c>
      <c r="E31" s="13">
        <v>5</v>
      </c>
      <c r="F31" s="13" t="str">
        <f>IF(ISERROR(VLOOKUP(E31,#REF!,2,FALSE)),"",VLOOKUP(E31,#REF!,2,FALSE))</f>
        <v/>
      </c>
      <c r="G31" s="13" t="str">
        <f t="shared" si="0"/>
        <v>労働関係</v>
      </c>
      <c r="H31" s="14"/>
      <c r="J31" t="str">
        <f t="shared" si="1"/>
        <v>201404</v>
      </c>
      <c r="K31" s="12">
        <v>41744</v>
      </c>
      <c r="L31" s="13" t="s">
        <v>26</v>
      </c>
      <c r="M31" s="13" t="s">
        <v>19</v>
      </c>
      <c r="O31" s="31">
        <v>201404</v>
      </c>
      <c r="P31" t="s">
        <v>33</v>
      </c>
      <c r="Q31">
        <f t="shared" si="5"/>
        <v>0</v>
      </c>
      <c r="R31">
        <f t="shared" si="6"/>
        <v>0</v>
      </c>
    </row>
    <row r="32" spans="1:18" x14ac:dyDescent="0.2">
      <c r="A32" s="15"/>
      <c r="B32" s="13"/>
      <c r="C32" s="13"/>
      <c r="D32" s="13"/>
      <c r="E32" s="13">
        <v>6</v>
      </c>
      <c r="F32" s="13" t="str">
        <f>IF(ISERROR(VLOOKUP(E32,#REF!,2,FALSE)),"",VLOOKUP(E32,#REF!,2,FALSE))</f>
        <v/>
      </c>
      <c r="G32" s="13" t="str">
        <f t="shared" si="0"/>
        <v>労働関係</v>
      </c>
      <c r="H32" s="14"/>
      <c r="J32" t="str">
        <f t="shared" si="1"/>
        <v/>
      </c>
      <c r="K32" s="15"/>
      <c r="L32" s="13"/>
      <c r="M32" s="13"/>
      <c r="O32" s="31">
        <v>201405</v>
      </c>
      <c r="P32" t="s">
        <v>33</v>
      </c>
      <c r="Q32">
        <f t="shared" si="5"/>
        <v>0</v>
      </c>
      <c r="R32">
        <f t="shared" si="6"/>
        <v>0</v>
      </c>
    </row>
    <row r="33" spans="1:18" x14ac:dyDescent="0.2">
      <c r="A33" s="15"/>
      <c r="B33" s="13"/>
      <c r="C33" s="13" t="s">
        <v>14</v>
      </c>
      <c r="D33" s="13" t="s">
        <v>6</v>
      </c>
      <c r="E33" s="13">
        <v>14</v>
      </c>
      <c r="F33" s="13" t="str">
        <f>IF(ISERROR(VLOOKUP(E33,#REF!,2,FALSE)),"",VLOOKUP(E33,#REF!,2,FALSE))</f>
        <v/>
      </c>
      <c r="G33" s="13" t="str">
        <f t="shared" si="0"/>
        <v>労働関係</v>
      </c>
      <c r="H33" s="14" t="s">
        <v>43</v>
      </c>
      <c r="J33" t="str">
        <f t="shared" si="1"/>
        <v>201404</v>
      </c>
      <c r="K33" s="12">
        <v>41744</v>
      </c>
      <c r="L33" s="13" t="s">
        <v>26</v>
      </c>
      <c r="M33" s="13" t="s">
        <v>14</v>
      </c>
      <c r="O33" s="31">
        <v>201406</v>
      </c>
      <c r="P33" t="s">
        <v>33</v>
      </c>
      <c r="Q33">
        <f t="shared" si="5"/>
        <v>0</v>
      </c>
      <c r="R33">
        <f t="shared" si="6"/>
        <v>0</v>
      </c>
    </row>
    <row r="34" spans="1:18" x14ac:dyDescent="0.2">
      <c r="A34" s="22">
        <v>41751</v>
      </c>
      <c r="B34" s="23" t="s">
        <v>26</v>
      </c>
      <c r="C34" s="23" t="s">
        <v>14</v>
      </c>
      <c r="D34" s="23" t="s">
        <v>8</v>
      </c>
      <c r="E34" s="23">
        <v>6</v>
      </c>
      <c r="F34" s="23" t="str">
        <f>IF(ISERROR(VLOOKUP(E34,#REF!,2,FALSE)),"",VLOOKUP(E34,#REF!,2,FALSE))</f>
        <v/>
      </c>
      <c r="G34" s="23" t="str">
        <f t="shared" si="0"/>
        <v>労働関係</v>
      </c>
      <c r="H34" s="24"/>
      <c r="J34" t="str">
        <f t="shared" si="1"/>
        <v>201404</v>
      </c>
      <c r="K34" s="22">
        <v>41751</v>
      </c>
      <c r="L34" s="23" t="s">
        <v>26</v>
      </c>
      <c r="M34" s="23" t="s">
        <v>14</v>
      </c>
      <c r="O34" s="31">
        <v>201404</v>
      </c>
      <c r="P34" t="s">
        <v>34</v>
      </c>
      <c r="Q34">
        <f t="shared" si="5"/>
        <v>0</v>
      </c>
      <c r="R34">
        <f t="shared" si="6"/>
        <v>0</v>
      </c>
    </row>
    <row r="35" spans="1:18" x14ac:dyDescent="0.2">
      <c r="A35" s="15"/>
      <c r="B35" s="13"/>
      <c r="C35" s="13" t="s">
        <v>19</v>
      </c>
      <c r="D35" s="13" t="s">
        <v>47</v>
      </c>
      <c r="E35" s="13">
        <v>6</v>
      </c>
      <c r="F35" s="13" t="str">
        <f>IF(ISERROR(VLOOKUP(E35,#REF!,2,FALSE)),"",VLOOKUP(E35,#REF!,2,FALSE))</f>
        <v/>
      </c>
      <c r="G35" s="13" t="str">
        <f t="shared" si="0"/>
        <v>労働関係</v>
      </c>
      <c r="H35" s="14"/>
      <c r="J35" t="str">
        <f t="shared" si="1"/>
        <v>201404</v>
      </c>
      <c r="K35" s="22">
        <v>41751</v>
      </c>
      <c r="L35" s="23" t="s">
        <v>26</v>
      </c>
      <c r="M35" s="13" t="s">
        <v>19</v>
      </c>
      <c r="O35" s="31">
        <v>201405</v>
      </c>
      <c r="P35" t="s">
        <v>34</v>
      </c>
      <c r="Q35">
        <f t="shared" si="5"/>
        <v>0</v>
      </c>
      <c r="R35">
        <f t="shared" si="6"/>
        <v>0</v>
      </c>
    </row>
    <row r="36" spans="1:18" x14ac:dyDescent="0.2">
      <c r="A36" s="15"/>
      <c r="B36" s="13"/>
      <c r="C36" s="13" t="s">
        <v>19</v>
      </c>
      <c r="D36" s="13" t="s">
        <v>7</v>
      </c>
      <c r="E36" s="13">
        <v>6</v>
      </c>
      <c r="F36" s="13" t="str">
        <f>IF(ISERROR(VLOOKUP(E36,#REF!,2,FALSE)),"",VLOOKUP(E36,#REF!,2,FALSE))</f>
        <v/>
      </c>
      <c r="G36" s="13" t="str">
        <f t="shared" si="0"/>
        <v>労働関係</v>
      </c>
      <c r="H36" s="14"/>
      <c r="J36" t="str">
        <f t="shared" si="1"/>
        <v>201404</v>
      </c>
      <c r="K36" s="22">
        <v>41751</v>
      </c>
      <c r="L36" s="23" t="s">
        <v>26</v>
      </c>
      <c r="M36" s="13" t="s">
        <v>19</v>
      </c>
      <c r="O36" s="31">
        <v>201406</v>
      </c>
      <c r="P36" t="s">
        <v>34</v>
      </c>
      <c r="Q36">
        <f t="shared" si="5"/>
        <v>0</v>
      </c>
      <c r="R36">
        <f t="shared" si="6"/>
        <v>0</v>
      </c>
    </row>
    <row r="37" spans="1:18" x14ac:dyDescent="0.2">
      <c r="A37" s="15"/>
      <c r="B37" s="13"/>
      <c r="C37" s="13" t="s">
        <v>14</v>
      </c>
      <c r="D37" s="13" t="s">
        <v>6</v>
      </c>
      <c r="E37" s="13">
        <v>8</v>
      </c>
      <c r="F37" s="13" t="str">
        <f>IF(ISERROR(VLOOKUP(E37,#REF!,2,FALSE)),"",VLOOKUP(E37,#REF!,2,FALSE))</f>
        <v/>
      </c>
      <c r="G37" s="13" t="str">
        <f t="shared" si="0"/>
        <v>労働関係</v>
      </c>
      <c r="H37" s="14"/>
      <c r="J37" t="str">
        <f t="shared" si="1"/>
        <v>201404</v>
      </c>
      <c r="K37" s="22">
        <v>41751</v>
      </c>
      <c r="L37" s="23" t="s">
        <v>26</v>
      </c>
      <c r="M37" s="13" t="s">
        <v>14</v>
      </c>
      <c r="O37" s="31">
        <v>201404</v>
      </c>
      <c r="P37" t="s">
        <v>35</v>
      </c>
      <c r="Q37">
        <f t="shared" si="5"/>
        <v>0</v>
      </c>
      <c r="R37">
        <f t="shared" si="6"/>
        <v>0</v>
      </c>
    </row>
    <row r="38" spans="1:18" x14ac:dyDescent="0.2">
      <c r="A38" s="25"/>
      <c r="B38" s="26"/>
      <c r="C38" s="26" t="s">
        <v>19</v>
      </c>
      <c r="D38" s="26" t="s">
        <v>6</v>
      </c>
      <c r="E38" s="26">
        <v>1</v>
      </c>
      <c r="F38" s="26" t="str">
        <f>IF(ISERROR(VLOOKUP(E38,#REF!,2,FALSE)),"",VLOOKUP(E38,#REF!,2,FALSE))</f>
        <v/>
      </c>
      <c r="G38" s="26" t="str">
        <f t="shared" si="0"/>
        <v>社会保険</v>
      </c>
      <c r="H38" s="27"/>
      <c r="J38" t="str">
        <f t="shared" si="1"/>
        <v>201404</v>
      </c>
      <c r="K38" s="22">
        <v>41751</v>
      </c>
      <c r="L38" s="23" t="s">
        <v>26</v>
      </c>
      <c r="M38" s="26" t="s">
        <v>19</v>
      </c>
      <c r="O38" s="31">
        <v>201405</v>
      </c>
      <c r="P38" t="s">
        <v>35</v>
      </c>
      <c r="Q38">
        <f t="shared" si="5"/>
        <v>1</v>
      </c>
      <c r="R38">
        <f t="shared" si="6"/>
        <v>0</v>
      </c>
    </row>
    <row r="39" spans="1:18" x14ac:dyDescent="0.2">
      <c r="A39" s="12">
        <v>41735</v>
      </c>
      <c r="B39" s="13" t="s">
        <v>27</v>
      </c>
      <c r="C39" s="13" t="s">
        <v>19</v>
      </c>
      <c r="D39" s="13" t="s">
        <v>8</v>
      </c>
      <c r="E39" s="13">
        <v>2</v>
      </c>
      <c r="F39" s="13" t="str">
        <f>IF(ISERROR(VLOOKUP(E39,#REF!,2,FALSE)),"",VLOOKUP(E39,#REF!,2,FALSE))</f>
        <v/>
      </c>
      <c r="G39" s="13" t="str">
        <f t="shared" si="0"/>
        <v>労働関係</v>
      </c>
      <c r="H39" s="14"/>
      <c r="J39" t="str">
        <f t="shared" si="1"/>
        <v>201404</v>
      </c>
      <c r="K39" s="12">
        <v>41735</v>
      </c>
      <c r="L39" s="13" t="s">
        <v>27</v>
      </c>
      <c r="M39" s="13" t="s">
        <v>19</v>
      </c>
      <c r="O39" s="31">
        <v>201406</v>
      </c>
      <c r="P39" t="s">
        <v>35</v>
      </c>
      <c r="Q39">
        <f t="shared" si="5"/>
        <v>0</v>
      </c>
      <c r="R39">
        <f t="shared" si="6"/>
        <v>0</v>
      </c>
    </row>
    <row r="40" spans="1:18" x14ac:dyDescent="0.2">
      <c r="A40" s="15"/>
      <c r="B40" s="13"/>
      <c r="C40" s="13" t="s">
        <v>14</v>
      </c>
      <c r="D40" s="13" t="s">
        <v>6</v>
      </c>
      <c r="E40" s="13">
        <v>2</v>
      </c>
      <c r="F40" s="13" t="str">
        <f>IF(ISERROR(VLOOKUP(E40,#REF!,2,FALSE)),"",VLOOKUP(E40,#REF!,2,FALSE))</f>
        <v/>
      </c>
      <c r="G40" s="13" t="str">
        <f t="shared" si="0"/>
        <v>労働関係</v>
      </c>
      <c r="H40" s="14"/>
      <c r="J40" t="str">
        <f t="shared" si="1"/>
        <v>201404</v>
      </c>
      <c r="K40" s="12">
        <v>41735</v>
      </c>
      <c r="L40" s="13" t="s">
        <v>27</v>
      </c>
      <c r="M40" s="13" t="s">
        <v>14</v>
      </c>
      <c r="O40" s="31">
        <v>201404</v>
      </c>
      <c r="P40" t="s">
        <v>36</v>
      </c>
      <c r="Q40">
        <f t="shared" si="5"/>
        <v>0</v>
      </c>
      <c r="R40">
        <f t="shared" si="6"/>
        <v>0</v>
      </c>
    </row>
    <row r="41" spans="1:18" x14ac:dyDescent="0.2">
      <c r="A41" s="15"/>
      <c r="B41" s="13"/>
      <c r="C41" s="13" t="s">
        <v>14</v>
      </c>
      <c r="D41" s="13" t="s">
        <v>9</v>
      </c>
      <c r="E41" s="13">
        <v>14</v>
      </c>
      <c r="F41" s="13" t="str">
        <f>IF(ISERROR(VLOOKUP(E41,#REF!,2,FALSE)),"",VLOOKUP(E41,#REF!,2,FALSE))</f>
        <v/>
      </c>
      <c r="G41" s="13" t="str">
        <f t="shared" si="0"/>
        <v>労働関係</v>
      </c>
      <c r="H41" s="14" t="s">
        <v>44</v>
      </c>
      <c r="J41" t="str">
        <f t="shared" si="1"/>
        <v>201404</v>
      </c>
      <c r="K41" s="12">
        <v>41735</v>
      </c>
      <c r="L41" s="13" t="s">
        <v>27</v>
      </c>
      <c r="M41" s="13" t="s">
        <v>14</v>
      </c>
      <c r="O41" s="31">
        <v>201405</v>
      </c>
      <c r="P41" t="s">
        <v>36</v>
      </c>
      <c r="Q41">
        <f t="shared" si="5"/>
        <v>0</v>
      </c>
      <c r="R41">
        <f t="shared" si="6"/>
        <v>0</v>
      </c>
    </row>
    <row r="42" spans="1:18" x14ac:dyDescent="0.2">
      <c r="A42" s="28">
        <v>41772</v>
      </c>
      <c r="B42" s="29" t="s">
        <v>26</v>
      </c>
      <c r="C42" s="29" t="s">
        <v>14</v>
      </c>
      <c r="D42" s="29" t="s">
        <v>7</v>
      </c>
      <c r="E42" s="29">
        <v>6</v>
      </c>
      <c r="F42" s="29" t="str">
        <f>IF(ISERROR(VLOOKUP(E42,#REF!,2,FALSE)),"",VLOOKUP(E42,#REF!,2,FALSE))</f>
        <v/>
      </c>
      <c r="G42" s="29" t="str">
        <f t="shared" si="0"/>
        <v>労働関係</v>
      </c>
      <c r="H42" s="30"/>
      <c r="J42" t="str">
        <f t="shared" si="1"/>
        <v>201405</v>
      </c>
      <c r="K42" s="28">
        <v>41772</v>
      </c>
      <c r="L42" s="29" t="s">
        <v>26</v>
      </c>
      <c r="M42" s="29" t="s">
        <v>14</v>
      </c>
      <c r="O42" s="31">
        <v>201406</v>
      </c>
      <c r="P42" t="s">
        <v>36</v>
      </c>
      <c r="Q42">
        <f t="shared" si="5"/>
        <v>0</v>
      </c>
      <c r="R42">
        <f t="shared" si="6"/>
        <v>0</v>
      </c>
    </row>
    <row r="43" spans="1:18" x14ac:dyDescent="0.2">
      <c r="A43" s="12">
        <v>41779</v>
      </c>
      <c r="B43" s="13" t="s">
        <v>26</v>
      </c>
      <c r="C43" s="13" t="s">
        <v>19</v>
      </c>
      <c r="D43" s="13" t="s">
        <v>7</v>
      </c>
      <c r="E43" s="13">
        <v>5</v>
      </c>
      <c r="F43" s="13" t="str">
        <f>IF(ISERROR(VLOOKUP(E43,#REF!,2,FALSE)),"",VLOOKUP(E43,#REF!,2,FALSE))</f>
        <v/>
      </c>
      <c r="G43" s="13" t="str">
        <f t="shared" si="0"/>
        <v>労働関係</v>
      </c>
      <c r="H43" s="14"/>
      <c r="J43" t="str">
        <f t="shared" si="1"/>
        <v>201405</v>
      </c>
      <c r="K43" s="12">
        <v>41779</v>
      </c>
      <c r="L43" s="13" t="s">
        <v>26</v>
      </c>
      <c r="M43" s="13" t="s">
        <v>19</v>
      </c>
      <c r="O43" s="31">
        <v>201404</v>
      </c>
      <c r="P43" t="s">
        <v>37</v>
      </c>
      <c r="Q43">
        <f t="shared" si="5"/>
        <v>0</v>
      </c>
      <c r="R43">
        <f t="shared" si="6"/>
        <v>1</v>
      </c>
    </row>
    <row r="44" spans="1:18" x14ac:dyDescent="0.2">
      <c r="A44" s="15"/>
      <c r="B44" s="13"/>
      <c r="C44" s="13" t="s">
        <v>19</v>
      </c>
      <c r="D44" s="13" t="s">
        <v>6</v>
      </c>
      <c r="E44" s="13">
        <v>14</v>
      </c>
      <c r="F44" s="13" t="str">
        <f>IF(ISERROR(VLOOKUP(E44,#REF!,2,FALSE)),"",VLOOKUP(E44,#REF!,2,FALSE))</f>
        <v/>
      </c>
      <c r="G44" s="13" t="str">
        <f t="shared" si="0"/>
        <v>労働関係</v>
      </c>
      <c r="H44" s="14" t="s">
        <v>45</v>
      </c>
      <c r="J44" t="str">
        <f t="shared" si="1"/>
        <v>201405</v>
      </c>
      <c r="K44" s="12">
        <v>41779</v>
      </c>
      <c r="L44" s="13" t="s">
        <v>26</v>
      </c>
      <c r="M44" s="13" t="s">
        <v>19</v>
      </c>
      <c r="O44" s="31">
        <v>201405</v>
      </c>
      <c r="P44" t="s">
        <v>37</v>
      </c>
      <c r="Q44">
        <f t="shared" si="5"/>
        <v>0</v>
      </c>
      <c r="R44">
        <f t="shared" si="6"/>
        <v>0</v>
      </c>
    </row>
    <row r="45" spans="1:18" x14ac:dyDescent="0.2">
      <c r="A45" s="15"/>
      <c r="B45" s="13"/>
      <c r="C45" s="13" t="s">
        <v>19</v>
      </c>
      <c r="D45" s="13" t="s">
        <v>6</v>
      </c>
      <c r="E45" s="13">
        <v>6</v>
      </c>
      <c r="F45" s="13" t="str">
        <f>IF(ISERROR(VLOOKUP(E45,#REF!,2,FALSE)),"",VLOOKUP(E45,#REF!,2,FALSE))</f>
        <v/>
      </c>
      <c r="G45" s="13" t="str">
        <f t="shared" si="0"/>
        <v>労働関係</v>
      </c>
      <c r="H45" s="14"/>
      <c r="J45" t="str">
        <f t="shared" si="1"/>
        <v>201405</v>
      </c>
      <c r="K45" s="12">
        <v>41779</v>
      </c>
      <c r="L45" s="13" t="s">
        <v>26</v>
      </c>
      <c r="M45" s="13" t="s">
        <v>19</v>
      </c>
      <c r="O45" s="31">
        <v>201406</v>
      </c>
      <c r="P45" t="s">
        <v>37</v>
      </c>
      <c r="Q45">
        <f t="shared" si="5"/>
        <v>0</v>
      </c>
      <c r="R45">
        <f t="shared" si="6"/>
        <v>0</v>
      </c>
    </row>
    <row r="46" spans="1:18" x14ac:dyDescent="0.2">
      <c r="A46" s="22">
        <v>41787</v>
      </c>
      <c r="B46" s="23" t="s">
        <v>26</v>
      </c>
      <c r="C46" s="23" t="s">
        <v>19</v>
      </c>
      <c r="D46" s="23" t="s">
        <v>47</v>
      </c>
      <c r="E46" s="23">
        <v>12</v>
      </c>
      <c r="F46" s="23" t="str">
        <f>IF(ISERROR(VLOOKUP(E46,#REF!,2,FALSE)),"",VLOOKUP(E46,#REF!,2,FALSE))</f>
        <v/>
      </c>
      <c r="G46" s="23" t="str">
        <f t="shared" si="0"/>
        <v>労働関係</v>
      </c>
      <c r="H46" s="24"/>
      <c r="J46" t="str">
        <f t="shared" si="1"/>
        <v>201405</v>
      </c>
      <c r="K46" s="22">
        <v>41787</v>
      </c>
      <c r="L46" s="23" t="s">
        <v>26</v>
      </c>
      <c r="M46" s="23" t="s">
        <v>19</v>
      </c>
      <c r="Q46">
        <f>SUM(Q16:Q45)</f>
        <v>25</v>
      </c>
      <c r="R46">
        <f>SUM(R16:R45)</f>
        <v>31</v>
      </c>
    </row>
    <row r="47" spans="1:18" x14ac:dyDescent="0.2">
      <c r="A47" s="15"/>
      <c r="B47" s="13"/>
      <c r="C47" s="13" t="s">
        <v>19</v>
      </c>
      <c r="D47" s="13" t="s">
        <v>6</v>
      </c>
      <c r="E47" s="13">
        <v>6</v>
      </c>
      <c r="F47" s="13" t="str">
        <f>IF(ISERROR(VLOOKUP(E47,#REF!,2,FALSE)),"",VLOOKUP(E47,#REF!,2,FALSE))</f>
        <v/>
      </c>
      <c r="G47" s="13" t="str">
        <f t="shared" si="0"/>
        <v>労働関係</v>
      </c>
      <c r="H47" s="14"/>
      <c r="J47" t="str">
        <f t="shared" si="1"/>
        <v>201405</v>
      </c>
      <c r="K47" s="22">
        <v>41787</v>
      </c>
      <c r="L47" s="23" t="s">
        <v>26</v>
      </c>
      <c r="M47" s="13" t="s">
        <v>19</v>
      </c>
    </row>
    <row r="48" spans="1:18" x14ac:dyDescent="0.2">
      <c r="A48" s="15"/>
      <c r="B48" s="13"/>
      <c r="C48" s="13" t="s">
        <v>14</v>
      </c>
      <c r="D48" s="13" t="s">
        <v>6</v>
      </c>
      <c r="E48" s="13">
        <v>2</v>
      </c>
      <c r="F48" s="13" t="str">
        <f>IF(ISERROR(VLOOKUP(E48,#REF!,2,FALSE)),"",VLOOKUP(E48,#REF!,2,FALSE))</f>
        <v/>
      </c>
      <c r="G48" s="13" t="str">
        <f t="shared" si="0"/>
        <v>労働関係</v>
      </c>
      <c r="H48" s="14"/>
      <c r="J48" t="str">
        <f t="shared" si="1"/>
        <v>201405</v>
      </c>
      <c r="K48" s="22">
        <v>41787</v>
      </c>
      <c r="L48" s="23" t="s">
        <v>26</v>
      </c>
      <c r="M48" s="13" t="s">
        <v>14</v>
      </c>
    </row>
    <row r="49" spans="1:13" x14ac:dyDescent="0.2">
      <c r="A49" s="15"/>
      <c r="B49" s="13"/>
      <c r="C49" s="13" t="s">
        <v>19</v>
      </c>
      <c r="D49" s="13" t="s">
        <v>47</v>
      </c>
      <c r="E49" s="13">
        <v>6</v>
      </c>
      <c r="F49" s="13" t="str">
        <f>IF(ISERROR(VLOOKUP(E49,#REF!,2,FALSE)),"",VLOOKUP(E49,#REF!,2,FALSE))</f>
        <v/>
      </c>
      <c r="G49" s="13" t="str">
        <f t="shared" si="0"/>
        <v>労働関係</v>
      </c>
      <c r="H49" s="14"/>
      <c r="J49" t="str">
        <f t="shared" si="1"/>
        <v>201405</v>
      </c>
      <c r="K49" s="22">
        <v>41787</v>
      </c>
      <c r="L49" s="23" t="s">
        <v>26</v>
      </c>
      <c r="M49" s="13" t="s">
        <v>19</v>
      </c>
    </row>
    <row r="50" spans="1:13" x14ac:dyDescent="0.2">
      <c r="A50" s="15"/>
      <c r="B50" s="13"/>
      <c r="C50" s="13" t="s">
        <v>19</v>
      </c>
      <c r="D50" s="13" t="s">
        <v>6</v>
      </c>
      <c r="E50" s="13">
        <v>5</v>
      </c>
      <c r="F50" s="13" t="str">
        <f>IF(ISERROR(VLOOKUP(E50,#REF!,2,FALSE)),"",VLOOKUP(E50,#REF!,2,FALSE))</f>
        <v/>
      </c>
      <c r="G50" s="13" t="str">
        <f t="shared" si="0"/>
        <v>労働関係</v>
      </c>
      <c r="H50" s="14"/>
      <c r="J50" t="str">
        <f t="shared" si="1"/>
        <v>201405</v>
      </c>
      <c r="K50" s="22">
        <v>41787</v>
      </c>
      <c r="L50" s="23" t="s">
        <v>26</v>
      </c>
      <c r="M50" s="13" t="s">
        <v>19</v>
      </c>
    </row>
    <row r="51" spans="1:13" x14ac:dyDescent="0.2">
      <c r="A51" s="25"/>
      <c r="B51" s="26"/>
      <c r="C51" s="26" t="s">
        <v>19</v>
      </c>
      <c r="D51" s="26" t="s">
        <v>6</v>
      </c>
      <c r="E51" s="26">
        <v>1</v>
      </c>
      <c r="F51" s="26" t="str">
        <f>IF(ISERROR(VLOOKUP(E51,#REF!,2,FALSE)),"",VLOOKUP(E51,#REF!,2,FALSE))</f>
        <v/>
      </c>
      <c r="G51" s="26" t="str">
        <f t="shared" si="0"/>
        <v>社会保険</v>
      </c>
      <c r="H51" s="27"/>
      <c r="J51" t="str">
        <f t="shared" si="1"/>
        <v>201405</v>
      </c>
      <c r="K51" s="22">
        <v>41787</v>
      </c>
      <c r="L51" s="23" t="s">
        <v>26</v>
      </c>
      <c r="M51" s="26" t="s">
        <v>19</v>
      </c>
    </row>
    <row r="52" spans="1:13" x14ac:dyDescent="0.2">
      <c r="A52" s="22">
        <v>41763</v>
      </c>
      <c r="B52" s="23" t="s">
        <v>27</v>
      </c>
      <c r="C52" s="23" t="s">
        <v>14</v>
      </c>
      <c r="D52" s="23" t="s">
        <v>8</v>
      </c>
      <c r="E52" s="23">
        <v>1</v>
      </c>
      <c r="F52" s="23" t="str">
        <f>IF(ISERROR(VLOOKUP(E52,#REF!,2,FALSE)),"",VLOOKUP(E52,#REF!,2,FALSE))</f>
        <v/>
      </c>
      <c r="G52" s="23" t="str">
        <f t="shared" si="0"/>
        <v>社会保険</v>
      </c>
      <c r="H52" s="24"/>
      <c r="J52" t="str">
        <f t="shared" si="1"/>
        <v>201405</v>
      </c>
      <c r="K52" s="22">
        <v>41763</v>
      </c>
      <c r="L52" s="23" t="s">
        <v>27</v>
      </c>
      <c r="M52" s="23" t="s">
        <v>14</v>
      </c>
    </row>
    <row r="53" spans="1:13" x14ac:dyDescent="0.2">
      <c r="A53" s="15"/>
      <c r="B53" s="13"/>
      <c r="C53" s="13"/>
      <c r="D53" s="13"/>
      <c r="E53" s="13">
        <v>13</v>
      </c>
      <c r="F53" s="13" t="str">
        <f>IF(ISERROR(VLOOKUP(E53,#REF!,2,FALSE)),"",VLOOKUP(E53,#REF!,2,FALSE))</f>
        <v/>
      </c>
      <c r="G53" s="13" t="str">
        <f t="shared" si="0"/>
        <v>社会保険</v>
      </c>
      <c r="H53" s="14"/>
      <c r="J53" t="str">
        <f t="shared" si="1"/>
        <v>201405</v>
      </c>
      <c r="K53" s="22">
        <v>41763</v>
      </c>
      <c r="L53" s="23" t="s">
        <v>27</v>
      </c>
      <c r="M53" s="13"/>
    </row>
    <row r="54" spans="1:13" x14ac:dyDescent="0.2">
      <c r="A54" s="25"/>
      <c r="B54" s="26"/>
      <c r="C54" s="26" t="s">
        <v>19</v>
      </c>
      <c r="D54" s="26" t="s">
        <v>7</v>
      </c>
      <c r="E54" s="26">
        <v>13</v>
      </c>
      <c r="F54" s="26" t="str">
        <f>IF(ISERROR(VLOOKUP(E54,#REF!,2,FALSE)),"",VLOOKUP(E54,#REF!,2,FALSE))</f>
        <v/>
      </c>
      <c r="G54" s="26" t="str">
        <f t="shared" si="0"/>
        <v>社会保険</v>
      </c>
      <c r="H54" s="27"/>
      <c r="J54" t="str">
        <f t="shared" si="1"/>
        <v>201405</v>
      </c>
      <c r="K54" s="22">
        <v>41763</v>
      </c>
      <c r="L54" s="23" t="s">
        <v>27</v>
      </c>
      <c r="M54" s="26" t="s">
        <v>19</v>
      </c>
    </row>
    <row r="55" spans="1:13" x14ac:dyDescent="0.2">
      <c r="A55" s="12">
        <v>41793</v>
      </c>
      <c r="B55" s="13" t="s">
        <v>26</v>
      </c>
      <c r="C55" s="13" t="s">
        <v>14</v>
      </c>
      <c r="D55" s="13" t="s">
        <v>8</v>
      </c>
      <c r="E55" s="13">
        <v>2</v>
      </c>
      <c r="F55" s="13" t="str">
        <f>IF(ISERROR(VLOOKUP(E55,#REF!,2,FALSE)),"",VLOOKUP(E55,#REF!,2,FALSE))</f>
        <v/>
      </c>
      <c r="G55" s="13" t="str">
        <f t="shared" si="0"/>
        <v>労働関係</v>
      </c>
      <c r="H55" s="14"/>
      <c r="J55" t="str">
        <f t="shared" si="1"/>
        <v>201406</v>
      </c>
      <c r="K55" s="12">
        <v>41793</v>
      </c>
      <c r="L55" s="13" t="s">
        <v>26</v>
      </c>
      <c r="M55" s="13" t="s">
        <v>14</v>
      </c>
    </row>
    <row r="56" spans="1:13" x14ac:dyDescent="0.2">
      <c r="A56" s="15"/>
      <c r="B56" s="13"/>
      <c r="C56" s="13" t="s">
        <v>14</v>
      </c>
      <c r="D56" s="13" t="s">
        <v>6</v>
      </c>
      <c r="E56" s="13">
        <v>4</v>
      </c>
      <c r="F56" s="13" t="str">
        <f>IF(ISERROR(VLOOKUP(E56,#REF!,2,FALSE)),"",VLOOKUP(E56,#REF!,2,FALSE))</f>
        <v/>
      </c>
      <c r="G56" s="13" t="str">
        <f t="shared" si="0"/>
        <v>労働関係</v>
      </c>
      <c r="H56" s="14"/>
      <c r="J56" t="str">
        <f t="shared" si="1"/>
        <v>201406</v>
      </c>
      <c r="K56" s="12">
        <v>41793</v>
      </c>
      <c r="L56" s="13" t="s">
        <v>26</v>
      </c>
      <c r="M56" s="13" t="s">
        <v>14</v>
      </c>
    </row>
    <row r="57" spans="1:13" x14ac:dyDescent="0.2">
      <c r="A57" s="15"/>
      <c r="B57" s="13"/>
      <c r="C57" s="13" t="s">
        <v>14</v>
      </c>
      <c r="D57" s="13" t="s">
        <v>7</v>
      </c>
      <c r="E57" s="13">
        <v>2</v>
      </c>
      <c r="F57" s="13" t="str">
        <f>IF(ISERROR(VLOOKUP(E57,#REF!,2,FALSE)),"",VLOOKUP(E57,#REF!,2,FALSE))</f>
        <v/>
      </c>
      <c r="G57" s="13" t="str">
        <f t="shared" si="0"/>
        <v>労働関係</v>
      </c>
      <c r="H57" s="14"/>
      <c r="J57" t="str">
        <f t="shared" si="1"/>
        <v>201406</v>
      </c>
      <c r="K57" s="12">
        <v>41793</v>
      </c>
      <c r="L57" s="13" t="s">
        <v>26</v>
      </c>
      <c r="M57" s="13" t="s">
        <v>14</v>
      </c>
    </row>
    <row r="58" spans="1:13" x14ac:dyDescent="0.2">
      <c r="A58" s="15"/>
      <c r="B58" s="13"/>
      <c r="C58" s="13" t="s">
        <v>19</v>
      </c>
      <c r="D58" s="13" t="s">
        <v>6</v>
      </c>
      <c r="E58" s="13">
        <v>14</v>
      </c>
      <c r="F58" s="13" t="str">
        <f>IF(ISERROR(VLOOKUP(E58,#REF!,2,FALSE)),"",VLOOKUP(E58,#REF!,2,FALSE))</f>
        <v/>
      </c>
      <c r="G58" s="13" t="str">
        <f t="shared" si="0"/>
        <v>労働関係</v>
      </c>
      <c r="H58" s="14" t="s">
        <v>46</v>
      </c>
      <c r="J58" t="str">
        <f t="shared" si="1"/>
        <v>201406</v>
      </c>
      <c r="K58" s="12">
        <v>41793</v>
      </c>
      <c r="L58" s="13" t="s">
        <v>26</v>
      </c>
      <c r="M58" s="13" t="s">
        <v>19</v>
      </c>
    </row>
    <row r="59" spans="1:13" x14ac:dyDescent="0.2">
      <c r="A59" s="22">
        <v>41807</v>
      </c>
      <c r="B59" s="23" t="s">
        <v>26</v>
      </c>
      <c r="C59" s="23" t="s">
        <v>19</v>
      </c>
      <c r="D59" s="23" t="s">
        <v>6</v>
      </c>
      <c r="E59" s="23">
        <v>1</v>
      </c>
      <c r="F59" s="23" t="str">
        <f>IF(ISERROR(VLOOKUP(E59,#REF!,2,FALSE)),"",VLOOKUP(E59,#REF!,2,FALSE))</f>
        <v/>
      </c>
      <c r="G59" s="23" t="str">
        <f t="shared" si="0"/>
        <v>社会保険</v>
      </c>
      <c r="H59" s="24"/>
      <c r="J59" t="str">
        <f t="shared" si="1"/>
        <v>201406</v>
      </c>
      <c r="K59" s="22">
        <v>41807</v>
      </c>
      <c r="L59" s="23" t="s">
        <v>26</v>
      </c>
      <c r="M59" s="23" t="s">
        <v>19</v>
      </c>
    </row>
    <row r="60" spans="1:13" x14ac:dyDescent="0.2">
      <c r="A60" s="15"/>
      <c r="B60" s="13"/>
      <c r="C60" s="13" t="s">
        <v>19</v>
      </c>
      <c r="D60" s="13" t="s">
        <v>47</v>
      </c>
      <c r="E60" s="13">
        <v>4</v>
      </c>
      <c r="F60" s="13" t="str">
        <f>IF(ISERROR(VLOOKUP(E60,#REF!,2,FALSE)),"",VLOOKUP(E60,#REF!,2,FALSE))</f>
        <v/>
      </c>
      <c r="G60" s="13" t="str">
        <f t="shared" si="0"/>
        <v>労働関係</v>
      </c>
      <c r="H60" s="14"/>
      <c r="J60" t="str">
        <f t="shared" si="1"/>
        <v>201406</v>
      </c>
      <c r="K60" s="22">
        <v>41807</v>
      </c>
      <c r="L60" s="23" t="s">
        <v>26</v>
      </c>
      <c r="M60" s="13" t="s">
        <v>19</v>
      </c>
    </row>
    <row r="61" spans="1:13" x14ac:dyDescent="0.2">
      <c r="A61" s="15"/>
      <c r="B61" s="13"/>
      <c r="C61" s="13" t="s">
        <v>19</v>
      </c>
      <c r="D61" s="13" t="s">
        <v>47</v>
      </c>
      <c r="E61" s="13">
        <v>1</v>
      </c>
      <c r="F61" s="13" t="str">
        <f>IF(ISERROR(VLOOKUP(E61,#REF!,2,FALSE)),"",VLOOKUP(E61,#REF!,2,FALSE))</f>
        <v/>
      </c>
      <c r="G61" s="13" t="str">
        <f t="shared" si="0"/>
        <v>社会保険</v>
      </c>
      <c r="H61" s="14"/>
      <c r="J61" t="str">
        <f t="shared" si="1"/>
        <v>201406</v>
      </c>
      <c r="K61" s="22">
        <v>41807</v>
      </c>
      <c r="L61" s="23" t="s">
        <v>26</v>
      </c>
      <c r="M61" s="13" t="s">
        <v>19</v>
      </c>
    </row>
    <row r="62" spans="1:13" x14ac:dyDescent="0.2">
      <c r="A62" s="25"/>
      <c r="B62" s="26"/>
      <c r="C62" s="26" t="s">
        <v>14</v>
      </c>
      <c r="D62" s="26" t="s">
        <v>8</v>
      </c>
      <c r="E62" s="26">
        <v>6</v>
      </c>
      <c r="F62" s="26" t="str">
        <f>IF(ISERROR(VLOOKUP(E62,#REF!,2,FALSE)),"",VLOOKUP(E62,#REF!,2,FALSE))</f>
        <v/>
      </c>
      <c r="G62" s="13" t="str">
        <f t="shared" si="0"/>
        <v>労働関係</v>
      </c>
      <c r="H62" s="27"/>
      <c r="J62" t="str">
        <f t="shared" si="1"/>
        <v>201406</v>
      </c>
      <c r="K62" s="22">
        <v>41807</v>
      </c>
      <c r="L62" s="23" t="s">
        <v>26</v>
      </c>
      <c r="M62" s="26" t="s">
        <v>14</v>
      </c>
    </row>
    <row r="63" spans="1:13" x14ac:dyDescent="0.2">
      <c r="A63" s="12">
        <v>41814</v>
      </c>
      <c r="B63" s="13" t="s">
        <v>26</v>
      </c>
      <c r="C63" s="13" t="s">
        <v>14</v>
      </c>
      <c r="D63" s="13" t="s">
        <v>7</v>
      </c>
      <c r="E63" s="13">
        <v>1</v>
      </c>
      <c r="F63" s="13" t="str">
        <f>IF(ISERROR(VLOOKUP(E63,#REF!,2,FALSE)),"",VLOOKUP(E63,#REF!,2,FALSE))</f>
        <v/>
      </c>
      <c r="G63" s="23" t="str">
        <f t="shared" si="0"/>
        <v>社会保険</v>
      </c>
      <c r="H63" s="14"/>
      <c r="J63" t="str">
        <f t="shared" si="1"/>
        <v>201406</v>
      </c>
      <c r="K63" s="12">
        <v>41814</v>
      </c>
      <c r="L63" s="13" t="s">
        <v>26</v>
      </c>
      <c r="M63" s="13" t="s">
        <v>14</v>
      </c>
    </row>
    <row r="64" spans="1:13" x14ac:dyDescent="0.2">
      <c r="A64" s="15"/>
      <c r="B64" s="13"/>
      <c r="C64" s="13"/>
      <c r="D64" s="13"/>
      <c r="E64" s="13">
        <v>6</v>
      </c>
      <c r="F64" s="13" t="str">
        <f>IF(ISERROR(VLOOKUP(E64,#REF!,2,FALSE)),"",VLOOKUP(E64,#REF!,2,FALSE))</f>
        <v/>
      </c>
      <c r="G64" s="13" t="str">
        <f t="shared" si="0"/>
        <v>労働関係</v>
      </c>
      <c r="H64" s="14"/>
      <c r="J64" t="str">
        <f t="shared" si="1"/>
        <v>201406</v>
      </c>
      <c r="K64" s="12">
        <v>41814</v>
      </c>
      <c r="L64" s="13" t="s">
        <v>26</v>
      </c>
      <c r="M64" s="13"/>
    </row>
    <row r="65" spans="1:13" x14ac:dyDescent="0.2">
      <c r="A65" s="15"/>
      <c r="B65" s="13"/>
      <c r="C65" s="13" t="s">
        <v>14</v>
      </c>
      <c r="D65" s="13" t="s">
        <v>8</v>
      </c>
      <c r="E65" s="13">
        <v>4</v>
      </c>
      <c r="F65" s="13" t="str">
        <f>IF(ISERROR(VLOOKUP(E65,#REF!,2,FALSE)),"",VLOOKUP(E65,#REF!,2,FALSE))</f>
        <v/>
      </c>
      <c r="G65" s="13" t="str">
        <f t="shared" si="0"/>
        <v>労働関係</v>
      </c>
      <c r="H65" s="14"/>
      <c r="J65" t="str">
        <f t="shared" si="1"/>
        <v>201406</v>
      </c>
      <c r="K65" s="12">
        <v>41814</v>
      </c>
      <c r="L65" s="13" t="s">
        <v>26</v>
      </c>
      <c r="M65" s="13" t="s">
        <v>14</v>
      </c>
    </row>
    <row r="66" spans="1:13" x14ac:dyDescent="0.2">
      <c r="A66" s="15"/>
      <c r="B66" s="13"/>
      <c r="C66" s="13"/>
      <c r="D66" s="13"/>
      <c r="E66" s="13">
        <v>10</v>
      </c>
      <c r="F66" s="13" t="str">
        <f>IF(ISERROR(VLOOKUP(E66,#REF!,2,FALSE)),"",VLOOKUP(E66,#REF!,2,FALSE))</f>
        <v/>
      </c>
      <c r="G66" s="13" t="str">
        <f t="shared" si="0"/>
        <v>労働関係</v>
      </c>
      <c r="H66" s="14"/>
      <c r="J66" t="str">
        <f t="shared" si="1"/>
        <v>201406</v>
      </c>
      <c r="K66" s="12">
        <v>41814</v>
      </c>
      <c r="L66" s="13" t="s">
        <v>26</v>
      </c>
      <c r="M66" s="13"/>
    </row>
    <row r="67" spans="1:13" x14ac:dyDescent="0.2">
      <c r="A67" s="15"/>
      <c r="B67" s="13"/>
      <c r="C67" s="13" t="s">
        <v>19</v>
      </c>
      <c r="D67" s="13" t="s">
        <v>8</v>
      </c>
      <c r="E67" s="13">
        <v>2</v>
      </c>
      <c r="F67" s="13" t="str">
        <f>IF(ISERROR(VLOOKUP(E67,#REF!,2,FALSE)),"",VLOOKUP(E67,#REF!,2,FALSE))</f>
        <v/>
      </c>
      <c r="G67" s="26" t="str">
        <f>IF(OR(E67=1,E67=13),"社会保険","労働関係")</f>
        <v>労働関係</v>
      </c>
      <c r="H67" s="14"/>
      <c r="J67" t="str">
        <f>IF(K67&lt;&gt;"",TEXT(K67,"yyyymm"),"")</f>
        <v>201406</v>
      </c>
      <c r="K67" s="12">
        <v>41814</v>
      </c>
      <c r="L67" s="13" t="s">
        <v>26</v>
      </c>
      <c r="M67" s="13" t="s">
        <v>19</v>
      </c>
    </row>
    <row r="68" spans="1:13" x14ac:dyDescent="0.2">
      <c r="A68" s="22">
        <v>41791</v>
      </c>
      <c r="B68" s="23" t="s">
        <v>27</v>
      </c>
      <c r="C68" s="23" t="s">
        <v>19</v>
      </c>
      <c r="D68" s="23" t="s">
        <v>7</v>
      </c>
      <c r="E68" s="23">
        <v>11</v>
      </c>
      <c r="F68" s="23" t="str">
        <f>IF(ISERROR(VLOOKUP(E68,#REF!,2,FALSE)),"",VLOOKUP(E68,#REF!,2,FALSE))</f>
        <v/>
      </c>
      <c r="G68" s="23" t="str">
        <f>IF(OR(E68=1,E68=13),"社会保険","労働関係")</f>
        <v>労働関係</v>
      </c>
      <c r="H68" s="24"/>
      <c r="J68" t="str">
        <f>IF(K68&lt;&gt;"",TEXT(K68,"yyyymm"),"")</f>
        <v>201406</v>
      </c>
      <c r="K68" s="22">
        <v>41791</v>
      </c>
      <c r="L68" s="23" t="s">
        <v>27</v>
      </c>
      <c r="M68" s="23" t="s">
        <v>19</v>
      </c>
    </row>
    <row r="69" spans="1:13" x14ac:dyDescent="0.2">
      <c r="A69" s="15"/>
      <c r="B69" s="13"/>
      <c r="C69" s="13" t="s">
        <v>19</v>
      </c>
      <c r="D69" s="13" t="s">
        <v>9</v>
      </c>
      <c r="E69" s="13">
        <v>11</v>
      </c>
      <c r="F69" s="13" t="str">
        <f>IF(ISERROR(VLOOKUP(E69,#REF!,2,FALSE)),"",VLOOKUP(E69,#REF!,2,FALSE))</f>
        <v/>
      </c>
      <c r="G69" s="13" t="str">
        <f>IF(OR(E69=1,E69=13),"社会保険","労働関係")</f>
        <v>労働関係</v>
      </c>
      <c r="H69" s="14"/>
      <c r="J69" t="str">
        <f>IF(K69&lt;&gt;"",TEXT(K69,"yyyymm"),"")</f>
        <v>201406</v>
      </c>
      <c r="K69" s="22">
        <v>41791</v>
      </c>
      <c r="L69" s="23" t="s">
        <v>27</v>
      </c>
      <c r="M69" s="13" t="s">
        <v>19</v>
      </c>
    </row>
    <row r="70" spans="1:13" x14ac:dyDescent="0.2">
      <c r="A70" s="15"/>
      <c r="B70" s="13"/>
      <c r="C70" s="13" t="s">
        <v>14</v>
      </c>
      <c r="D70" s="13" t="s">
        <v>7</v>
      </c>
      <c r="E70" s="13">
        <v>7</v>
      </c>
      <c r="F70" s="13" t="str">
        <f>IF(ISERROR(VLOOKUP(E70,#REF!,2,FALSE)),"",VLOOKUP(E70,#REF!,2,FALSE))</f>
        <v/>
      </c>
      <c r="G70" s="13" t="str">
        <f>IF(OR(E70=1,E70=13),"社会保険","労働関係")</f>
        <v>労働関係</v>
      </c>
      <c r="H70" s="14"/>
      <c r="J70" t="str">
        <f>IF(K70&lt;&gt;"",TEXT(K70,"yyyymm"),"")</f>
        <v>201406</v>
      </c>
      <c r="K70" s="22">
        <v>41791</v>
      </c>
      <c r="L70" s="23" t="s">
        <v>27</v>
      </c>
      <c r="M70" s="13" t="s">
        <v>14</v>
      </c>
    </row>
    <row r="71" spans="1:13" ht="13.5" thickBot="1" x14ac:dyDescent="0.25">
      <c r="A71" s="16"/>
      <c r="B71" s="17"/>
      <c r="C71" s="17"/>
      <c r="D71" s="17"/>
      <c r="E71" s="17">
        <v>14</v>
      </c>
      <c r="F71" s="17" t="str">
        <f>IF(ISERROR(VLOOKUP(E71,#REF!,2,FALSE)),"",VLOOKUP(E71,#REF!,2,FALSE))</f>
        <v/>
      </c>
      <c r="G71" s="17" t="str">
        <f>IF(OR(E71=1,E71=13),"社会保険","労働関係")</f>
        <v>労働関係</v>
      </c>
      <c r="H71" s="18" t="s">
        <v>48</v>
      </c>
      <c r="J71" t="str">
        <f>IF(K71&lt;&gt;"",TEXT(K71,"yyyymm"),"")</f>
        <v>201406</v>
      </c>
      <c r="K71" s="22">
        <v>41791</v>
      </c>
      <c r="L71" s="23" t="s">
        <v>27</v>
      </c>
      <c r="M71" s="17"/>
    </row>
    <row r="73" spans="1:13" x14ac:dyDescent="0.2">
      <c r="A73" t="s">
        <v>26</v>
      </c>
      <c r="B73">
        <f>COUNTIF(B$2:B$71,"三茶　毎火ＰＭ")</f>
        <v>10</v>
      </c>
      <c r="C73">
        <f>COUNTIF(C2:C71,"男")</f>
        <v>25</v>
      </c>
      <c r="D73">
        <f>COUNTIF(D$2:D$71,"２０代以下")</f>
        <v>5</v>
      </c>
      <c r="E73">
        <f>COUNTIF(E$2:E$71,"1")</f>
        <v>9</v>
      </c>
      <c r="G73">
        <f>COUNTIF(G$2:G$71,"社会保険")</f>
        <v>14</v>
      </c>
    </row>
    <row r="74" spans="1:13" x14ac:dyDescent="0.2">
      <c r="A74" t="s">
        <v>49</v>
      </c>
      <c r="B74">
        <f>COUNTIF(B$2:B$71,"烏山区民センター　第１日ＰＭ")</f>
        <v>3</v>
      </c>
      <c r="C74">
        <f>COUNTIF(C2:C71,"女")</f>
        <v>31</v>
      </c>
      <c r="D74">
        <f>COUNTIF(D$2:D$71,"３０代")</f>
        <v>20</v>
      </c>
      <c r="E74">
        <f>COUNTIF(E$2:E$71,"2")</f>
        <v>8</v>
      </c>
      <c r="G74">
        <f>COUNTIF(G$2:G$71,"労働関係")</f>
        <v>56</v>
      </c>
    </row>
    <row r="75" spans="1:13" x14ac:dyDescent="0.2">
      <c r="A75" t="s">
        <v>28</v>
      </c>
      <c r="B75">
        <f>COUNTIF(B$2:B$71,"砧区民センター　第１日ＰＭ")</f>
        <v>0</v>
      </c>
      <c r="D75">
        <f>COUNTIF(D$2:D$71,"４０代")</f>
        <v>12</v>
      </c>
      <c r="E75">
        <f>COUNTIF(E$2:E$71,"3")</f>
        <v>1</v>
      </c>
    </row>
    <row r="76" spans="1:13" x14ac:dyDescent="0.2">
      <c r="A76" t="s">
        <v>23</v>
      </c>
      <c r="B76">
        <f>COUNTIF(B$2:B$71,"事業所")</f>
        <v>2</v>
      </c>
      <c r="D76">
        <f>COUNTIF(D$2:D$71,"５０代")</f>
        <v>13</v>
      </c>
      <c r="E76">
        <f>COUNTIF(E$2:E$71,"4")</f>
        <v>4</v>
      </c>
    </row>
    <row r="77" spans="1:13" x14ac:dyDescent="0.2">
      <c r="A77" t="s">
        <v>30</v>
      </c>
      <c r="B77">
        <f>COUNTIF(B$2:B$71,"三茶　夜間")</f>
        <v>2</v>
      </c>
      <c r="D77">
        <f>COUNTIF(D$2:D$71,"６０代")</f>
        <v>3</v>
      </c>
      <c r="E77">
        <f>COUNTIF(E$2:E$71,"5")</f>
        <v>4</v>
      </c>
    </row>
    <row r="78" spans="1:13" x14ac:dyDescent="0.2">
      <c r="A78" t="s">
        <v>33</v>
      </c>
      <c r="B78">
        <f>COUNTIF(B$2:B$71,"世田谷　(金)")</f>
        <v>0</v>
      </c>
      <c r="D78">
        <f>COUNTIF(D$2:D$71,"７０代以上")</f>
        <v>3</v>
      </c>
      <c r="E78">
        <f>COUNTIF(E$2:E$71,"6")</f>
        <v>12</v>
      </c>
    </row>
    <row r="79" spans="1:13" x14ac:dyDescent="0.2">
      <c r="A79" t="s">
        <v>34</v>
      </c>
      <c r="B79">
        <f>COUNTIF(B$2:B$71,"北沢　(月)")</f>
        <v>0</v>
      </c>
      <c r="E79">
        <f>COUNTIF(E$2:E$71,"7")</f>
        <v>1</v>
      </c>
    </row>
    <row r="80" spans="1:13" x14ac:dyDescent="0.2">
      <c r="A80" t="s">
        <v>35</v>
      </c>
      <c r="B80">
        <f>COUNTIF(B$2:B$71,"玉川　(水)")</f>
        <v>1</v>
      </c>
      <c r="E80">
        <f>COUNTIF(E$2:E$71,"8")</f>
        <v>2</v>
      </c>
    </row>
    <row r="81" spans="1:7" x14ac:dyDescent="0.2">
      <c r="A81" t="s">
        <v>36</v>
      </c>
      <c r="B81">
        <f>COUNTIF(B$2:B$71,"砧　(金)")</f>
        <v>0</v>
      </c>
      <c r="E81">
        <f>COUNTIF(E$2:E$71,"9")</f>
        <v>3</v>
      </c>
    </row>
    <row r="82" spans="1:7" x14ac:dyDescent="0.2">
      <c r="A82" t="s">
        <v>37</v>
      </c>
      <c r="B82">
        <f>COUNTIF(B$2:B$71,"烏山　(火)")</f>
        <v>1</v>
      </c>
      <c r="E82">
        <f>COUNTIF(E$2:E$71,"10")</f>
        <v>4</v>
      </c>
    </row>
    <row r="83" spans="1:7" x14ac:dyDescent="0.2">
      <c r="E83">
        <f>COUNTIF(E$2:E$71,"11")</f>
        <v>3</v>
      </c>
    </row>
    <row r="84" spans="1:7" x14ac:dyDescent="0.2">
      <c r="E84">
        <f>COUNTIF(E$2:E$71,"12")</f>
        <v>3</v>
      </c>
    </row>
    <row r="85" spans="1:7" x14ac:dyDescent="0.2">
      <c r="E85">
        <f>COUNTIF(E$2:E$71,"13")</f>
        <v>5</v>
      </c>
    </row>
    <row r="86" spans="1:7" x14ac:dyDescent="0.2">
      <c r="E86">
        <f>COUNTIF(E$2:E$71,"14")</f>
        <v>11</v>
      </c>
    </row>
    <row r="87" spans="1:7" x14ac:dyDescent="0.2">
      <c r="F87" t="str">
        <f>IF(ISERROR(VLOOKUP(E87,#REF!,2,FALSE)),"",VLOOKUP(E87,#REF!,2,FALSE))</f>
        <v/>
      </c>
      <c r="G87" t="str">
        <f t="shared" ref="G87:G100" si="7">IF(OR(E88=1,E88=13),"社会保険","労働関係")</f>
        <v>労働関係</v>
      </c>
    </row>
    <row r="88" spans="1:7" x14ac:dyDescent="0.2">
      <c r="F88" t="str">
        <f>IF(ISERROR(VLOOKUP(E88,#REF!,2,FALSE)),"",VLOOKUP(E88,#REF!,2,FALSE))</f>
        <v/>
      </c>
      <c r="G88" t="str">
        <f t="shared" si="7"/>
        <v>労働関係</v>
      </c>
    </row>
    <row r="89" spans="1:7" x14ac:dyDescent="0.2">
      <c r="F89" t="str">
        <f>IF(ISERROR(VLOOKUP(E89,#REF!,2,FALSE)),"",VLOOKUP(E89,#REF!,2,FALSE))</f>
        <v/>
      </c>
      <c r="G89" t="str">
        <f t="shared" si="7"/>
        <v>労働関係</v>
      </c>
    </row>
    <row r="90" spans="1:7" x14ac:dyDescent="0.2">
      <c r="F90" t="str">
        <f>IF(ISERROR(VLOOKUP(E90,#REF!,2,FALSE)),"",VLOOKUP(E90,#REF!,2,FALSE))</f>
        <v/>
      </c>
      <c r="G90" t="str">
        <f t="shared" si="7"/>
        <v>労働関係</v>
      </c>
    </row>
    <row r="91" spans="1:7" x14ac:dyDescent="0.2">
      <c r="F91" t="str">
        <f>IF(ISERROR(VLOOKUP(E91,#REF!,2,FALSE)),"",VLOOKUP(E91,#REF!,2,FALSE))</f>
        <v/>
      </c>
      <c r="G91" t="str">
        <f t="shared" si="7"/>
        <v>労働関係</v>
      </c>
    </row>
    <row r="92" spans="1:7" x14ac:dyDescent="0.2">
      <c r="F92" t="str">
        <f>IF(ISERROR(VLOOKUP(E92,#REF!,2,FALSE)),"",VLOOKUP(E92,#REF!,2,FALSE))</f>
        <v/>
      </c>
      <c r="G92" t="str">
        <f t="shared" si="7"/>
        <v>労働関係</v>
      </c>
    </row>
    <row r="93" spans="1:7" x14ac:dyDescent="0.2">
      <c r="F93" t="str">
        <f>IF(ISERROR(VLOOKUP(E93,#REF!,2,FALSE)),"",VLOOKUP(E93,#REF!,2,FALSE))</f>
        <v/>
      </c>
      <c r="G93" t="str">
        <f t="shared" si="7"/>
        <v>労働関係</v>
      </c>
    </row>
    <row r="94" spans="1:7" x14ac:dyDescent="0.2">
      <c r="F94" t="str">
        <f>IF(ISERROR(VLOOKUP(E94,#REF!,2,FALSE)),"",VLOOKUP(E94,#REF!,2,FALSE))</f>
        <v/>
      </c>
      <c r="G94" t="str">
        <f t="shared" si="7"/>
        <v>労働関係</v>
      </c>
    </row>
    <row r="95" spans="1:7" x14ac:dyDescent="0.2">
      <c r="F95" t="str">
        <f>IF(ISERROR(VLOOKUP(E95,#REF!,2,FALSE)),"",VLOOKUP(E95,#REF!,2,FALSE))</f>
        <v/>
      </c>
      <c r="G95" t="str">
        <f t="shared" si="7"/>
        <v>労働関係</v>
      </c>
    </row>
    <row r="96" spans="1:7" x14ac:dyDescent="0.2">
      <c r="F96" t="str">
        <f>IF(ISERROR(VLOOKUP(E96,#REF!,2,FALSE)),"",VLOOKUP(E96,#REF!,2,FALSE))</f>
        <v/>
      </c>
      <c r="G96" t="str">
        <f t="shared" si="7"/>
        <v>労働関係</v>
      </c>
    </row>
    <row r="97" spans="6:7" x14ac:dyDescent="0.2">
      <c r="F97" t="str">
        <f>IF(ISERROR(VLOOKUP(E97,#REF!,2,FALSE)),"",VLOOKUP(E97,#REF!,2,FALSE))</f>
        <v/>
      </c>
      <c r="G97" t="str">
        <f t="shared" si="7"/>
        <v>労働関係</v>
      </c>
    </row>
    <row r="98" spans="6:7" x14ac:dyDescent="0.2">
      <c r="F98" t="str">
        <f>IF(ISERROR(VLOOKUP(E98,#REF!,2,FALSE)),"",VLOOKUP(E98,#REF!,2,FALSE))</f>
        <v/>
      </c>
      <c r="G98" t="str">
        <f t="shared" si="7"/>
        <v>労働関係</v>
      </c>
    </row>
    <row r="99" spans="6:7" x14ac:dyDescent="0.2">
      <c r="F99" t="str">
        <f>IF(ISERROR(VLOOKUP(E99,#REF!,2,FALSE)),"",VLOOKUP(E99,#REF!,2,FALSE))</f>
        <v/>
      </c>
      <c r="G99" t="str">
        <f t="shared" si="7"/>
        <v>労働関係</v>
      </c>
    </row>
    <row r="100" spans="6:7" x14ac:dyDescent="0.2">
      <c r="F100" t="str">
        <f>IF(ISERROR(VLOOKUP(E100,#REF!,2,FALSE)),"",VLOOKUP(E100,#REF!,2,FALSE))</f>
        <v/>
      </c>
      <c r="G100" t="str">
        <f t="shared" si="7"/>
        <v>労働関係</v>
      </c>
    </row>
    <row r="101" spans="6:7" x14ac:dyDescent="0.2">
      <c r="F101" t="str">
        <f>IF(ISERROR(VLOOKUP(E101,#REF!,2,FALSE)),"",VLOOKUP(E101,#REF!,2,FALSE))</f>
        <v/>
      </c>
      <c r="G101" t="str">
        <f>IF(OR(E102=1,E102=13),"社会保険","労働関係")</f>
        <v>労働関係</v>
      </c>
    </row>
    <row r="102" spans="6:7" x14ac:dyDescent="0.2">
      <c r="F102" t="str">
        <f>IF(ISERROR(VLOOKUP(E102,#REF!,2,FALSE)),"",VLOOKUP(E102,#REF!,2,FALSE))</f>
        <v/>
      </c>
      <c r="G102" t="str">
        <f t="shared" ref="G102:G165" si="8">IF(OR(E103=1,E103=13),"社会保険","労働関係")</f>
        <v>労働関係</v>
      </c>
    </row>
    <row r="103" spans="6:7" x14ac:dyDescent="0.2">
      <c r="F103" t="str">
        <f>IF(ISERROR(VLOOKUP(E103,#REF!,2,FALSE)),"",VLOOKUP(E103,#REF!,2,FALSE))</f>
        <v/>
      </c>
      <c r="G103" t="str">
        <f t="shared" si="8"/>
        <v>労働関係</v>
      </c>
    </row>
    <row r="104" spans="6:7" x14ac:dyDescent="0.2">
      <c r="F104" t="str">
        <f>IF(ISERROR(VLOOKUP(E104,#REF!,2,FALSE)),"",VLOOKUP(E104,#REF!,2,FALSE))</f>
        <v/>
      </c>
      <c r="G104" t="str">
        <f t="shared" si="8"/>
        <v>労働関係</v>
      </c>
    </row>
    <row r="105" spans="6:7" x14ac:dyDescent="0.2">
      <c r="F105" t="str">
        <f>IF(ISERROR(VLOOKUP(E105,#REF!,2,FALSE)),"",VLOOKUP(E105,#REF!,2,FALSE))</f>
        <v/>
      </c>
      <c r="G105" t="str">
        <f t="shared" si="8"/>
        <v>労働関係</v>
      </c>
    </row>
    <row r="106" spans="6:7" x14ac:dyDescent="0.2">
      <c r="F106" t="str">
        <f>IF(ISERROR(VLOOKUP(E106,#REF!,2,FALSE)),"",VLOOKUP(E106,#REF!,2,FALSE))</f>
        <v/>
      </c>
      <c r="G106" t="str">
        <f t="shared" si="8"/>
        <v>労働関係</v>
      </c>
    </row>
    <row r="107" spans="6:7" x14ac:dyDescent="0.2">
      <c r="F107" t="str">
        <f>IF(ISERROR(VLOOKUP(E107,#REF!,2,FALSE)),"",VLOOKUP(E107,#REF!,2,FALSE))</f>
        <v/>
      </c>
      <c r="G107" t="str">
        <f t="shared" si="8"/>
        <v>労働関係</v>
      </c>
    </row>
    <row r="108" spans="6:7" x14ac:dyDescent="0.2">
      <c r="G108" t="str">
        <f t="shared" si="8"/>
        <v>労働関係</v>
      </c>
    </row>
    <row r="109" spans="6:7" x14ac:dyDescent="0.2">
      <c r="G109" t="str">
        <f t="shared" si="8"/>
        <v>労働関係</v>
      </c>
    </row>
    <row r="110" spans="6:7" x14ac:dyDescent="0.2">
      <c r="G110" t="str">
        <f t="shared" si="8"/>
        <v>労働関係</v>
      </c>
    </row>
    <row r="111" spans="6:7" x14ac:dyDescent="0.2">
      <c r="G111" t="str">
        <f t="shared" si="8"/>
        <v>労働関係</v>
      </c>
    </row>
    <row r="112" spans="6:7" x14ac:dyDescent="0.2">
      <c r="G112" t="str">
        <f t="shared" si="8"/>
        <v>労働関係</v>
      </c>
    </row>
    <row r="113" spans="7:7" x14ac:dyDescent="0.2">
      <c r="G113" t="str">
        <f t="shared" si="8"/>
        <v>労働関係</v>
      </c>
    </row>
    <row r="114" spans="7:7" x14ac:dyDescent="0.2">
      <c r="G114" t="str">
        <f t="shared" si="8"/>
        <v>労働関係</v>
      </c>
    </row>
    <row r="115" spans="7:7" x14ac:dyDescent="0.2">
      <c r="G115" t="str">
        <f t="shared" si="8"/>
        <v>労働関係</v>
      </c>
    </row>
    <row r="116" spans="7:7" x14ac:dyDescent="0.2">
      <c r="G116" t="str">
        <f t="shared" si="8"/>
        <v>労働関係</v>
      </c>
    </row>
    <row r="117" spans="7:7" x14ac:dyDescent="0.2">
      <c r="G117" t="str">
        <f t="shared" si="8"/>
        <v>労働関係</v>
      </c>
    </row>
    <row r="118" spans="7:7" x14ac:dyDescent="0.2">
      <c r="G118" t="str">
        <f t="shared" si="8"/>
        <v>労働関係</v>
      </c>
    </row>
    <row r="119" spans="7:7" x14ac:dyDescent="0.2">
      <c r="G119" t="str">
        <f t="shared" si="8"/>
        <v>労働関係</v>
      </c>
    </row>
    <row r="120" spans="7:7" x14ac:dyDescent="0.2">
      <c r="G120" t="str">
        <f t="shared" si="8"/>
        <v>労働関係</v>
      </c>
    </row>
    <row r="121" spans="7:7" x14ac:dyDescent="0.2">
      <c r="G121" t="str">
        <f t="shared" si="8"/>
        <v>労働関係</v>
      </c>
    </row>
    <row r="122" spans="7:7" x14ac:dyDescent="0.2">
      <c r="G122" t="str">
        <f t="shared" si="8"/>
        <v>労働関係</v>
      </c>
    </row>
    <row r="123" spans="7:7" x14ac:dyDescent="0.2">
      <c r="G123" t="str">
        <f t="shared" si="8"/>
        <v>労働関係</v>
      </c>
    </row>
    <row r="124" spans="7:7" x14ac:dyDescent="0.2">
      <c r="G124" t="str">
        <f t="shared" si="8"/>
        <v>労働関係</v>
      </c>
    </row>
    <row r="125" spans="7:7" x14ac:dyDescent="0.2">
      <c r="G125" t="str">
        <f t="shared" si="8"/>
        <v>労働関係</v>
      </c>
    </row>
    <row r="126" spans="7:7" x14ac:dyDescent="0.2">
      <c r="G126" t="str">
        <f t="shared" si="8"/>
        <v>労働関係</v>
      </c>
    </row>
    <row r="127" spans="7:7" x14ac:dyDescent="0.2">
      <c r="G127" t="str">
        <f t="shared" si="8"/>
        <v>労働関係</v>
      </c>
    </row>
    <row r="128" spans="7:7" x14ac:dyDescent="0.2">
      <c r="G128" t="str">
        <f t="shared" si="8"/>
        <v>労働関係</v>
      </c>
    </row>
    <row r="129" spans="7:7" x14ac:dyDescent="0.2">
      <c r="G129" t="str">
        <f t="shared" si="8"/>
        <v>労働関係</v>
      </c>
    </row>
    <row r="130" spans="7:7" x14ac:dyDescent="0.2">
      <c r="G130" t="str">
        <f t="shared" si="8"/>
        <v>労働関係</v>
      </c>
    </row>
    <row r="131" spans="7:7" x14ac:dyDescent="0.2">
      <c r="G131" t="str">
        <f t="shared" si="8"/>
        <v>労働関係</v>
      </c>
    </row>
    <row r="132" spans="7:7" x14ac:dyDescent="0.2">
      <c r="G132" t="str">
        <f t="shared" si="8"/>
        <v>労働関係</v>
      </c>
    </row>
    <row r="133" spans="7:7" x14ac:dyDescent="0.2">
      <c r="G133" t="str">
        <f t="shared" si="8"/>
        <v>労働関係</v>
      </c>
    </row>
    <row r="134" spans="7:7" x14ac:dyDescent="0.2">
      <c r="G134" t="str">
        <f t="shared" si="8"/>
        <v>労働関係</v>
      </c>
    </row>
    <row r="135" spans="7:7" x14ac:dyDescent="0.2">
      <c r="G135" t="str">
        <f t="shared" si="8"/>
        <v>労働関係</v>
      </c>
    </row>
    <row r="136" spans="7:7" x14ac:dyDescent="0.2">
      <c r="G136" t="str">
        <f t="shared" si="8"/>
        <v>労働関係</v>
      </c>
    </row>
    <row r="137" spans="7:7" x14ac:dyDescent="0.2">
      <c r="G137" t="str">
        <f t="shared" si="8"/>
        <v>労働関係</v>
      </c>
    </row>
    <row r="138" spans="7:7" x14ac:dyDescent="0.2">
      <c r="G138" t="str">
        <f t="shared" si="8"/>
        <v>労働関係</v>
      </c>
    </row>
    <row r="139" spans="7:7" x14ac:dyDescent="0.2">
      <c r="G139" t="str">
        <f t="shared" si="8"/>
        <v>労働関係</v>
      </c>
    </row>
    <row r="140" spans="7:7" x14ac:dyDescent="0.2">
      <c r="G140" t="str">
        <f t="shared" si="8"/>
        <v>労働関係</v>
      </c>
    </row>
    <row r="141" spans="7:7" x14ac:dyDescent="0.2">
      <c r="G141" t="str">
        <f t="shared" si="8"/>
        <v>労働関係</v>
      </c>
    </row>
    <row r="142" spans="7:7" x14ac:dyDescent="0.2">
      <c r="G142" t="str">
        <f t="shared" si="8"/>
        <v>労働関係</v>
      </c>
    </row>
    <row r="143" spans="7:7" x14ac:dyDescent="0.2">
      <c r="G143" t="str">
        <f t="shared" si="8"/>
        <v>労働関係</v>
      </c>
    </row>
    <row r="144" spans="7:7" x14ac:dyDescent="0.2">
      <c r="G144" t="str">
        <f t="shared" si="8"/>
        <v>労働関係</v>
      </c>
    </row>
    <row r="145" spans="7:7" x14ac:dyDescent="0.2">
      <c r="G145" t="str">
        <f t="shared" si="8"/>
        <v>労働関係</v>
      </c>
    </row>
    <row r="146" spans="7:7" x14ac:dyDescent="0.2">
      <c r="G146" t="str">
        <f t="shared" si="8"/>
        <v>労働関係</v>
      </c>
    </row>
    <row r="147" spans="7:7" x14ac:dyDescent="0.2">
      <c r="G147" t="str">
        <f t="shared" si="8"/>
        <v>労働関係</v>
      </c>
    </row>
    <row r="148" spans="7:7" x14ac:dyDescent="0.2">
      <c r="G148" t="str">
        <f t="shared" si="8"/>
        <v>労働関係</v>
      </c>
    </row>
    <row r="149" spans="7:7" x14ac:dyDescent="0.2">
      <c r="G149" t="str">
        <f t="shared" si="8"/>
        <v>労働関係</v>
      </c>
    </row>
    <row r="150" spans="7:7" x14ac:dyDescent="0.2">
      <c r="G150" t="str">
        <f t="shared" si="8"/>
        <v>労働関係</v>
      </c>
    </row>
    <row r="151" spans="7:7" x14ac:dyDescent="0.2">
      <c r="G151" t="str">
        <f t="shared" si="8"/>
        <v>労働関係</v>
      </c>
    </row>
    <row r="152" spans="7:7" x14ac:dyDescent="0.2">
      <c r="G152" t="str">
        <f t="shared" si="8"/>
        <v>労働関係</v>
      </c>
    </row>
    <row r="153" spans="7:7" x14ac:dyDescent="0.2">
      <c r="G153" t="str">
        <f t="shared" si="8"/>
        <v>労働関係</v>
      </c>
    </row>
    <row r="154" spans="7:7" x14ac:dyDescent="0.2">
      <c r="G154" t="str">
        <f t="shared" si="8"/>
        <v>労働関係</v>
      </c>
    </row>
    <row r="155" spans="7:7" x14ac:dyDescent="0.2">
      <c r="G155" t="str">
        <f t="shared" si="8"/>
        <v>労働関係</v>
      </c>
    </row>
    <row r="156" spans="7:7" x14ac:dyDescent="0.2">
      <c r="G156" t="str">
        <f t="shared" si="8"/>
        <v>労働関係</v>
      </c>
    </row>
    <row r="157" spans="7:7" x14ac:dyDescent="0.2">
      <c r="G157" t="str">
        <f t="shared" si="8"/>
        <v>労働関係</v>
      </c>
    </row>
    <row r="158" spans="7:7" x14ac:dyDescent="0.2">
      <c r="G158" t="str">
        <f t="shared" si="8"/>
        <v>労働関係</v>
      </c>
    </row>
    <row r="159" spans="7:7" x14ac:dyDescent="0.2">
      <c r="G159" t="str">
        <f t="shared" si="8"/>
        <v>労働関係</v>
      </c>
    </row>
    <row r="160" spans="7:7" x14ac:dyDescent="0.2">
      <c r="G160" t="str">
        <f t="shared" si="8"/>
        <v>労働関係</v>
      </c>
    </row>
    <row r="161" spans="7:7" x14ac:dyDescent="0.2">
      <c r="G161" t="str">
        <f t="shared" si="8"/>
        <v>労働関係</v>
      </c>
    </row>
    <row r="162" spans="7:7" x14ac:dyDescent="0.2">
      <c r="G162" t="str">
        <f t="shared" si="8"/>
        <v>労働関係</v>
      </c>
    </row>
    <row r="163" spans="7:7" x14ac:dyDescent="0.2">
      <c r="G163" t="str">
        <f t="shared" si="8"/>
        <v>労働関係</v>
      </c>
    </row>
    <row r="164" spans="7:7" x14ac:dyDescent="0.2">
      <c r="G164" t="str">
        <f t="shared" si="8"/>
        <v>労働関係</v>
      </c>
    </row>
    <row r="165" spans="7:7" x14ac:dyDescent="0.2">
      <c r="G165" t="str">
        <f t="shared" si="8"/>
        <v>労働関係</v>
      </c>
    </row>
    <row r="166" spans="7:7" x14ac:dyDescent="0.2">
      <c r="G166" t="str">
        <f t="shared" ref="G166:G229" si="9">IF(OR(E167=1,E167=13),"社会保険","労働関係")</f>
        <v>労働関係</v>
      </c>
    </row>
    <row r="167" spans="7:7" x14ac:dyDescent="0.2">
      <c r="G167" t="str">
        <f t="shared" si="9"/>
        <v>労働関係</v>
      </c>
    </row>
    <row r="168" spans="7:7" x14ac:dyDescent="0.2">
      <c r="G168" t="str">
        <f t="shared" si="9"/>
        <v>労働関係</v>
      </c>
    </row>
    <row r="169" spans="7:7" x14ac:dyDescent="0.2">
      <c r="G169" t="str">
        <f t="shared" si="9"/>
        <v>労働関係</v>
      </c>
    </row>
    <row r="170" spans="7:7" x14ac:dyDescent="0.2">
      <c r="G170" t="str">
        <f t="shared" si="9"/>
        <v>労働関係</v>
      </c>
    </row>
    <row r="171" spans="7:7" x14ac:dyDescent="0.2">
      <c r="G171" t="str">
        <f t="shared" si="9"/>
        <v>労働関係</v>
      </c>
    </row>
    <row r="172" spans="7:7" x14ac:dyDescent="0.2">
      <c r="G172" t="str">
        <f t="shared" si="9"/>
        <v>労働関係</v>
      </c>
    </row>
    <row r="173" spans="7:7" x14ac:dyDescent="0.2">
      <c r="G173" t="str">
        <f t="shared" si="9"/>
        <v>労働関係</v>
      </c>
    </row>
    <row r="174" spans="7:7" x14ac:dyDescent="0.2">
      <c r="G174" t="str">
        <f t="shared" si="9"/>
        <v>労働関係</v>
      </c>
    </row>
    <row r="175" spans="7:7" x14ac:dyDescent="0.2">
      <c r="G175" t="str">
        <f t="shared" si="9"/>
        <v>労働関係</v>
      </c>
    </row>
    <row r="176" spans="7:7" x14ac:dyDescent="0.2">
      <c r="G176" t="str">
        <f t="shared" si="9"/>
        <v>労働関係</v>
      </c>
    </row>
    <row r="177" spans="7:7" x14ac:dyDescent="0.2">
      <c r="G177" t="str">
        <f t="shared" si="9"/>
        <v>労働関係</v>
      </c>
    </row>
    <row r="178" spans="7:7" x14ac:dyDescent="0.2">
      <c r="G178" t="str">
        <f t="shared" si="9"/>
        <v>労働関係</v>
      </c>
    </row>
    <row r="179" spans="7:7" x14ac:dyDescent="0.2">
      <c r="G179" t="str">
        <f t="shared" si="9"/>
        <v>労働関係</v>
      </c>
    </row>
    <row r="180" spans="7:7" x14ac:dyDescent="0.2">
      <c r="G180" t="str">
        <f t="shared" si="9"/>
        <v>労働関係</v>
      </c>
    </row>
    <row r="181" spans="7:7" x14ac:dyDescent="0.2">
      <c r="G181" t="str">
        <f t="shared" si="9"/>
        <v>労働関係</v>
      </c>
    </row>
    <row r="182" spans="7:7" x14ac:dyDescent="0.2">
      <c r="G182" t="str">
        <f t="shared" si="9"/>
        <v>労働関係</v>
      </c>
    </row>
    <row r="183" spans="7:7" x14ac:dyDescent="0.2">
      <c r="G183" t="str">
        <f t="shared" si="9"/>
        <v>労働関係</v>
      </c>
    </row>
    <row r="184" spans="7:7" x14ac:dyDescent="0.2">
      <c r="G184" t="str">
        <f t="shared" si="9"/>
        <v>労働関係</v>
      </c>
    </row>
    <row r="185" spans="7:7" x14ac:dyDescent="0.2">
      <c r="G185" t="str">
        <f t="shared" si="9"/>
        <v>労働関係</v>
      </c>
    </row>
    <row r="186" spans="7:7" x14ac:dyDescent="0.2">
      <c r="G186" t="str">
        <f t="shared" si="9"/>
        <v>労働関係</v>
      </c>
    </row>
    <row r="187" spans="7:7" x14ac:dyDescent="0.2">
      <c r="G187" t="str">
        <f t="shared" si="9"/>
        <v>労働関係</v>
      </c>
    </row>
    <row r="188" spans="7:7" x14ac:dyDescent="0.2">
      <c r="G188" t="str">
        <f t="shared" si="9"/>
        <v>労働関係</v>
      </c>
    </row>
    <row r="189" spans="7:7" x14ac:dyDescent="0.2">
      <c r="G189" t="str">
        <f t="shared" si="9"/>
        <v>労働関係</v>
      </c>
    </row>
    <row r="190" spans="7:7" x14ac:dyDescent="0.2">
      <c r="G190" t="str">
        <f t="shared" si="9"/>
        <v>労働関係</v>
      </c>
    </row>
    <row r="191" spans="7:7" x14ac:dyDescent="0.2">
      <c r="G191" t="str">
        <f t="shared" si="9"/>
        <v>労働関係</v>
      </c>
    </row>
    <row r="192" spans="7:7" x14ac:dyDescent="0.2">
      <c r="G192" t="str">
        <f t="shared" si="9"/>
        <v>労働関係</v>
      </c>
    </row>
    <row r="193" spans="7:7" x14ac:dyDescent="0.2">
      <c r="G193" t="str">
        <f t="shared" si="9"/>
        <v>労働関係</v>
      </c>
    </row>
    <row r="194" spans="7:7" x14ac:dyDescent="0.2">
      <c r="G194" t="str">
        <f t="shared" si="9"/>
        <v>労働関係</v>
      </c>
    </row>
    <row r="195" spans="7:7" x14ac:dyDescent="0.2">
      <c r="G195" t="str">
        <f t="shared" si="9"/>
        <v>労働関係</v>
      </c>
    </row>
    <row r="196" spans="7:7" x14ac:dyDescent="0.2">
      <c r="G196" t="str">
        <f t="shared" si="9"/>
        <v>労働関係</v>
      </c>
    </row>
    <row r="197" spans="7:7" x14ac:dyDescent="0.2">
      <c r="G197" t="str">
        <f t="shared" si="9"/>
        <v>労働関係</v>
      </c>
    </row>
    <row r="198" spans="7:7" x14ac:dyDescent="0.2">
      <c r="G198" t="str">
        <f t="shared" si="9"/>
        <v>労働関係</v>
      </c>
    </row>
    <row r="199" spans="7:7" x14ac:dyDescent="0.2">
      <c r="G199" t="str">
        <f t="shared" si="9"/>
        <v>労働関係</v>
      </c>
    </row>
    <row r="200" spans="7:7" x14ac:dyDescent="0.2">
      <c r="G200" t="str">
        <f t="shared" si="9"/>
        <v>労働関係</v>
      </c>
    </row>
    <row r="201" spans="7:7" x14ac:dyDescent="0.2">
      <c r="G201" t="str">
        <f t="shared" si="9"/>
        <v>労働関係</v>
      </c>
    </row>
    <row r="202" spans="7:7" x14ac:dyDescent="0.2">
      <c r="G202" t="str">
        <f t="shared" si="9"/>
        <v>労働関係</v>
      </c>
    </row>
    <row r="203" spans="7:7" x14ac:dyDescent="0.2">
      <c r="G203" t="str">
        <f t="shared" si="9"/>
        <v>労働関係</v>
      </c>
    </row>
    <row r="204" spans="7:7" x14ac:dyDescent="0.2">
      <c r="G204" t="str">
        <f t="shared" si="9"/>
        <v>労働関係</v>
      </c>
    </row>
    <row r="205" spans="7:7" x14ac:dyDescent="0.2">
      <c r="G205" t="str">
        <f t="shared" si="9"/>
        <v>労働関係</v>
      </c>
    </row>
    <row r="206" spans="7:7" x14ac:dyDescent="0.2">
      <c r="G206" t="str">
        <f t="shared" si="9"/>
        <v>労働関係</v>
      </c>
    </row>
    <row r="207" spans="7:7" x14ac:dyDescent="0.2">
      <c r="G207" t="str">
        <f t="shared" si="9"/>
        <v>労働関係</v>
      </c>
    </row>
    <row r="208" spans="7:7" x14ac:dyDescent="0.2">
      <c r="G208" t="str">
        <f t="shared" si="9"/>
        <v>労働関係</v>
      </c>
    </row>
    <row r="209" spans="7:7" x14ac:dyDescent="0.2">
      <c r="G209" t="str">
        <f t="shared" si="9"/>
        <v>労働関係</v>
      </c>
    </row>
    <row r="210" spans="7:7" x14ac:dyDescent="0.2">
      <c r="G210" t="str">
        <f t="shared" si="9"/>
        <v>労働関係</v>
      </c>
    </row>
    <row r="211" spans="7:7" x14ac:dyDescent="0.2">
      <c r="G211" t="str">
        <f t="shared" si="9"/>
        <v>労働関係</v>
      </c>
    </row>
    <row r="212" spans="7:7" x14ac:dyDescent="0.2">
      <c r="G212" t="str">
        <f t="shared" si="9"/>
        <v>労働関係</v>
      </c>
    </row>
    <row r="213" spans="7:7" x14ac:dyDescent="0.2">
      <c r="G213" t="str">
        <f t="shared" si="9"/>
        <v>労働関係</v>
      </c>
    </row>
    <row r="214" spans="7:7" x14ac:dyDescent="0.2">
      <c r="G214" t="str">
        <f t="shared" si="9"/>
        <v>労働関係</v>
      </c>
    </row>
    <row r="215" spans="7:7" x14ac:dyDescent="0.2">
      <c r="G215" t="str">
        <f t="shared" si="9"/>
        <v>労働関係</v>
      </c>
    </row>
    <row r="216" spans="7:7" x14ac:dyDescent="0.2">
      <c r="G216" t="str">
        <f t="shared" si="9"/>
        <v>労働関係</v>
      </c>
    </row>
    <row r="217" spans="7:7" x14ac:dyDescent="0.2">
      <c r="G217" t="str">
        <f t="shared" si="9"/>
        <v>労働関係</v>
      </c>
    </row>
    <row r="218" spans="7:7" x14ac:dyDescent="0.2">
      <c r="G218" t="str">
        <f t="shared" si="9"/>
        <v>労働関係</v>
      </c>
    </row>
    <row r="219" spans="7:7" x14ac:dyDescent="0.2">
      <c r="G219" t="str">
        <f t="shared" si="9"/>
        <v>労働関係</v>
      </c>
    </row>
    <row r="220" spans="7:7" x14ac:dyDescent="0.2">
      <c r="G220" t="str">
        <f t="shared" si="9"/>
        <v>労働関係</v>
      </c>
    </row>
    <row r="221" spans="7:7" x14ac:dyDescent="0.2">
      <c r="G221" t="str">
        <f t="shared" si="9"/>
        <v>労働関係</v>
      </c>
    </row>
    <row r="222" spans="7:7" x14ac:dyDescent="0.2">
      <c r="G222" t="str">
        <f t="shared" si="9"/>
        <v>労働関係</v>
      </c>
    </row>
    <row r="223" spans="7:7" x14ac:dyDescent="0.2">
      <c r="G223" t="str">
        <f t="shared" si="9"/>
        <v>労働関係</v>
      </c>
    </row>
    <row r="224" spans="7:7" x14ac:dyDescent="0.2">
      <c r="G224" t="str">
        <f t="shared" si="9"/>
        <v>労働関係</v>
      </c>
    </row>
    <row r="225" spans="7:7" x14ac:dyDescent="0.2">
      <c r="G225" t="str">
        <f t="shared" si="9"/>
        <v>労働関係</v>
      </c>
    </row>
    <row r="226" spans="7:7" x14ac:dyDescent="0.2">
      <c r="G226" t="str">
        <f t="shared" si="9"/>
        <v>労働関係</v>
      </c>
    </row>
    <row r="227" spans="7:7" x14ac:dyDescent="0.2">
      <c r="G227" t="str">
        <f t="shared" si="9"/>
        <v>労働関係</v>
      </c>
    </row>
    <row r="228" spans="7:7" x14ac:dyDescent="0.2">
      <c r="G228" t="str">
        <f t="shared" si="9"/>
        <v>労働関係</v>
      </c>
    </row>
    <row r="229" spans="7:7" x14ac:dyDescent="0.2">
      <c r="G229" t="str">
        <f t="shared" si="9"/>
        <v>労働関係</v>
      </c>
    </row>
    <row r="230" spans="7:7" x14ac:dyDescent="0.2">
      <c r="G230" t="str">
        <f t="shared" ref="G230:G293" si="10">IF(OR(E231=1,E231=13),"社会保険","労働関係")</f>
        <v>労働関係</v>
      </c>
    </row>
    <row r="231" spans="7:7" x14ac:dyDescent="0.2">
      <c r="G231" t="str">
        <f t="shared" si="10"/>
        <v>労働関係</v>
      </c>
    </row>
    <row r="232" spans="7:7" x14ac:dyDescent="0.2">
      <c r="G232" t="str">
        <f t="shared" si="10"/>
        <v>労働関係</v>
      </c>
    </row>
    <row r="233" spans="7:7" x14ac:dyDescent="0.2">
      <c r="G233" t="str">
        <f t="shared" si="10"/>
        <v>労働関係</v>
      </c>
    </row>
    <row r="234" spans="7:7" x14ac:dyDescent="0.2">
      <c r="G234" t="str">
        <f t="shared" si="10"/>
        <v>労働関係</v>
      </c>
    </row>
    <row r="235" spans="7:7" x14ac:dyDescent="0.2">
      <c r="G235" t="str">
        <f t="shared" si="10"/>
        <v>労働関係</v>
      </c>
    </row>
    <row r="236" spans="7:7" x14ac:dyDescent="0.2">
      <c r="G236" t="str">
        <f t="shared" si="10"/>
        <v>労働関係</v>
      </c>
    </row>
    <row r="237" spans="7:7" x14ac:dyDescent="0.2">
      <c r="G237" t="str">
        <f t="shared" si="10"/>
        <v>労働関係</v>
      </c>
    </row>
    <row r="238" spans="7:7" x14ac:dyDescent="0.2">
      <c r="G238" t="str">
        <f t="shared" si="10"/>
        <v>労働関係</v>
      </c>
    </row>
    <row r="239" spans="7:7" x14ac:dyDescent="0.2">
      <c r="G239" t="str">
        <f t="shared" si="10"/>
        <v>労働関係</v>
      </c>
    </row>
    <row r="240" spans="7:7" x14ac:dyDescent="0.2">
      <c r="G240" t="str">
        <f t="shared" si="10"/>
        <v>労働関係</v>
      </c>
    </row>
    <row r="241" spans="7:7" x14ac:dyDescent="0.2">
      <c r="G241" t="str">
        <f t="shared" si="10"/>
        <v>労働関係</v>
      </c>
    </row>
    <row r="242" spans="7:7" x14ac:dyDescent="0.2">
      <c r="G242" t="str">
        <f t="shared" si="10"/>
        <v>労働関係</v>
      </c>
    </row>
    <row r="243" spans="7:7" x14ac:dyDescent="0.2">
      <c r="G243" t="str">
        <f t="shared" si="10"/>
        <v>労働関係</v>
      </c>
    </row>
    <row r="244" spans="7:7" x14ac:dyDescent="0.2">
      <c r="G244" t="str">
        <f t="shared" si="10"/>
        <v>労働関係</v>
      </c>
    </row>
    <row r="245" spans="7:7" x14ac:dyDescent="0.2">
      <c r="G245" t="str">
        <f t="shared" si="10"/>
        <v>労働関係</v>
      </c>
    </row>
    <row r="246" spans="7:7" x14ac:dyDescent="0.2">
      <c r="G246" t="str">
        <f t="shared" si="10"/>
        <v>労働関係</v>
      </c>
    </row>
    <row r="247" spans="7:7" x14ac:dyDescent="0.2">
      <c r="G247" t="str">
        <f t="shared" si="10"/>
        <v>労働関係</v>
      </c>
    </row>
    <row r="248" spans="7:7" x14ac:dyDescent="0.2">
      <c r="G248" t="str">
        <f t="shared" si="10"/>
        <v>労働関係</v>
      </c>
    </row>
    <row r="249" spans="7:7" x14ac:dyDescent="0.2">
      <c r="G249" t="str">
        <f t="shared" si="10"/>
        <v>労働関係</v>
      </c>
    </row>
    <row r="250" spans="7:7" x14ac:dyDescent="0.2">
      <c r="G250" t="str">
        <f t="shared" si="10"/>
        <v>労働関係</v>
      </c>
    </row>
    <row r="251" spans="7:7" x14ac:dyDescent="0.2">
      <c r="G251" t="str">
        <f t="shared" si="10"/>
        <v>労働関係</v>
      </c>
    </row>
    <row r="252" spans="7:7" x14ac:dyDescent="0.2">
      <c r="G252" t="str">
        <f t="shared" si="10"/>
        <v>労働関係</v>
      </c>
    </row>
    <row r="253" spans="7:7" x14ac:dyDescent="0.2">
      <c r="G253" t="str">
        <f t="shared" si="10"/>
        <v>労働関係</v>
      </c>
    </row>
    <row r="254" spans="7:7" x14ac:dyDescent="0.2">
      <c r="G254" t="str">
        <f t="shared" si="10"/>
        <v>労働関係</v>
      </c>
    </row>
    <row r="255" spans="7:7" x14ac:dyDescent="0.2">
      <c r="G255" t="str">
        <f t="shared" si="10"/>
        <v>労働関係</v>
      </c>
    </row>
    <row r="256" spans="7:7" x14ac:dyDescent="0.2">
      <c r="G256" t="str">
        <f t="shared" si="10"/>
        <v>労働関係</v>
      </c>
    </row>
    <row r="257" spans="7:7" x14ac:dyDescent="0.2">
      <c r="G257" t="str">
        <f t="shared" si="10"/>
        <v>労働関係</v>
      </c>
    </row>
    <row r="258" spans="7:7" x14ac:dyDescent="0.2">
      <c r="G258" t="str">
        <f t="shared" si="10"/>
        <v>労働関係</v>
      </c>
    </row>
    <row r="259" spans="7:7" x14ac:dyDescent="0.2">
      <c r="G259" t="str">
        <f t="shared" si="10"/>
        <v>労働関係</v>
      </c>
    </row>
    <row r="260" spans="7:7" x14ac:dyDescent="0.2">
      <c r="G260" t="str">
        <f t="shared" si="10"/>
        <v>労働関係</v>
      </c>
    </row>
    <row r="261" spans="7:7" x14ac:dyDescent="0.2">
      <c r="G261" t="str">
        <f t="shared" si="10"/>
        <v>労働関係</v>
      </c>
    </row>
    <row r="262" spans="7:7" x14ac:dyDescent="0.2">
      <c r="G262" t="str">
        <f t="shared" si="10"/>
        <v>労働関係</v>
      </c>
    </row>
    <row r="263" spans="7:7" x14ac:dyDescent="0.2">
      <c r="G263" t="str">
        <f t="shared" si="10"/>
        <v>労働関係</v>
      </c>
    </row>
    <row r="264" spans="7:7" x14ac:dyDescent="0.2">
      <c r="G264" t="str">
        <f t="shared" si="10"/>
        <v>労働関係</v>
      </c>
    </row>
    <row r="265" spans="7:7" x14ac:dyDescent="0.2">
      <c r="G265" t="str">
        <f t="shared" si="10"/>
        <v>労働関係</v>
      </c>
    </row>
    <row r="266" spans="7:7" x14ac:dyDescent="0.2">
      <c r="G266" t="str">
        <f t="shared" si="10"/>
        <v>労働関係</v>
      </c>
    </row>
    <row r="267" spans="7:7" x14ac:dyDescent="0.2">
      <c r="G267" t="str">
        <f t="shared" si="10"/>
        <v>労働関係</v>
      </c>
    </row>
    <row r="268" spans="7:7" x14ac:dyDescent="0.2">
      <c r="G268" t="str">
        <f t="shared" si="10"/>
        <v>労働関係</v>
      </c>
    </row>
    <row r="269" spans="7:7" x14ac:dyDescent="0.2">
      <c r="G269" t="str">
        <f t="shared" si="10"/>
        <v>労働関係</v>
      </c>
    </row>
    <row r="270" spans="7:7" x14ac:dyDescent="0.2">
      <c r="G270" t="str">
        <f t="shared" si="10"/>
        <v>労働関係</v>
      </c>
    </row>
    <row r="271" spans="7:7" x14ac:dyDescent="0.2">
      <c r="G271" t="str">
        <f t="shared" si="10"/>
        <v>労働関係</v>
      </c>
    </row>
    <row r="272" spans="7:7" x14ac:dyDescent="0.2">
      <c r="G272" t="str">
        <f t="shared" si="10"/>
        <v>労働関係</v>
      </c>
    </row>
    <row r="273" spans="7:7" x14ac:dyDescent="0.2">
      <c r="G273" t="str">
        <f t="shared" si="10"/>
        <v>労働関係</v>
      </c>
    </row>
    <row r="274" spans="7:7" x14ac:dyDescent="0.2">
      <c r="G274" t="str">
        <f t="shared" si="10"/>
        <v>労働関係</v>
      </c>
    </row>
    <row r="275" spans="7:7" x14ac:dyDescent="0.2">
      <c r="G275" t="str">
        <f t="shared" si="10"/>
        <v>労働関係</v>
      </c>
    </row>
    <row r="276" spans="7:7" x14ac:dyDescent="0.2">
      <c r="G276" t="str">
        <f t="shared" si="10"/>
        <v>労働関係</v>
      </c>
    </row>
    <row r="277" spans="7:7" x14ac:dyDescent="0.2">
      <c r="G277" t="str">
        <f t="shared" si="10"/>
        <v>労働関係</v>
      </c>
    </row>
    <row r="278" spans="7:7" x14ac:dyDescent="0.2">
      <c r="G278" t="str">
        <f t="shared" si="10"/>
        <v>労働関係</v>
      </c>
    </row>
    <row r="279" spans="7:7" x14ac:dyDescent="0.2">
      <c r="G279" t="str">
        <f t="shared" si="10"/>
        <v>労働関係</v>
      </c>
    </row>
    <row r="280" spans="7:7" x14ac:dyDescent="0.2">
      <c r="G280" t="str">
        <f t="shared" si="10"/>
        <v>労働関係</v>
      </c>
    </row>
    <row r="281" spans="7:7" x14ac:dyDescent="0.2">
      <c r="G281" t="str">
        <f t="shared" si="10"/>
        <v>労働関係</v>
      </c>
    </row>
    <row r="282" spans="7:7" x14ac:dyDescent="0.2">
      <c r="G282" t="str">
        <f t="shared" si="10"/>
        <v>労働関係</v>
      </c>
    </row>
    <row r="283" spans="7:7" x14ac:dyDescent="0.2">
      <c r="G283" t="str">
        <f t="shared" si="10"/>
        <v>労働関係</v>
      </c>
    </row>
    <row r="284" spans="7:7" x14ac:dyDescent="0.2">
      <c r="G284" t="str">
        <f t="shared" si="10"/>
        <v>労働関係</v>
      </c>
    </row>
    <row r="285" spans="7:7" x14ac:dyDescent="0.2">
      <c r="G285" t="str">
        <f t="shared" si="10"/>
        <v>労働関係</v>
      </c>
    </row>
    <row r="286" spans="7:7" x14ac:dyDescent="0.2">
      <c r="G286" t="str">
        <f t="shared" si="10"/>
        <v>労働関係</v>
      </c>
    </row>
    <row r="287" spans="7:7" x14ac:dyDescent="0.2">
      <c r="G287" t="str">
        <f t="shared" si="10"/>
        <v>労働関係</v>
      </c>
    </row>
    <row r="288" spans="7:7" x14ac:dyDescent="0.2">
      <c r="G288" t="str">
        <f t="shared" si="10"/>
        <v>労働関係</v>
      </c>
    </row>
    <row r="289" spans="7:7" x14ac:dyDescent="0.2">
      <c r="G289" t="str">
        <f t="shared" si="10"/>
        <v>労働関係</v>
      </c>
    </row>
    <row r="290" spans="7:7" x14ac:dyDescent="0.2">
      <c r="G290" t="str">
        <f t="shared" si="10"/>
        <v>労働関係</v>
      </c>
    </row>
    <row r="291" spans="7:7" x14ac:dyDescent="0.2">
      <c r="G291" t="str">
        <f t="shared" si="10"/>
        <v>労働関係</v>
      </c>
    </row>
    <row r="292" spans="7:7" x14ac:dyDescent="0.2">
      <c r="G292" t="str">
        <f t="shared" si="10"/>
        <v>労働関係</v>
      </c>
    </row>
    <row r="293" spans="7:7" x14ac:dyDescent="0.2">
      <c r="G293" t="str">
        <f t="shared" si="10"/>
        <v>労働関係</v>
      </c>
    </row>
    <row r="294" spans="7:7" x14ac:dyDescent="0.2">
      <c r="G294" t="str">
        <f t="shared" ref="G294:G300" si="11">IF(OR(E295=1,E295=13),"社会保険","労働関係")</f>
        <v>労働関係</v>
      </c>
    </row>
    <row r="295" spans="7:7" x14ac:dyDescent="0.2">
      <c r="G295" t="str">
        <f t="shared" si="11"/>
        <v>労働関係</v>
      </c>
    </row>
    <row r="296" spans="7:7" x14ac:dyDescent="0.2">
      <c r="G296" t="str">
        <f t="shared" si="11"/>
        <v>労働関係</v>
      </c>
    </row>
    <row r="297" spans="7:7" x14ac:dyDescent="0.2">
      <c r="G297" t="str">
        <f t="shared" si="11"/>
        <v>労働関係</v>
      </c>
    </row>
    <row r="298" spans="7:7" x14ac:dyDescent="0.2">
      <c r="G298" t="str">
        <f t="shared" si="11"/>
        <v>労働関係</v>
      </c>
    </row>
    <row r="299" spans="7:7" x14ac:dyDescent="0.2">
      <c r="G299" t="str">
        <f t="shared" si="11"/>
        <v>労働関係</v>
      </c>
    </row>
    <row r="300" spans="7:7" x14ac:dyDescent="0.2">
      <c r="G300" t="str">
        <f t="shared" si="11"/>
        <v>労働関係</v>
      </c>
    </row>
  </sheetData>
  <phoneticPr fontId="4"/>
  <dataValidations count="2">
    <dataValidation type="list" allowBlank="1" showInputMessage="1" showErrorMessage="1" sqref="B1:B72 L2:L71 B83:B1048576" xr:uid="{00000000-0002-0000-0400-000000000000}">
      <formula1>#REF!</formula1>
    </dataValidation>
    <dataValidation type="list" allowBlank="1" showInputMessage="1" showErrorMessage="1" sqref="M2:M71 C1:D72 C80:D1048576" xr:uid="{00000000-0002-0000-0400-000001000000}">
      <formula1>#REF!</formula1>
    </dataValidation>
  </dataValidation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相談担当者入力用</vt:lpstr>
      <vt:lpstr>項目一覧</vt:lpstr>
      <vt:lpstr>記入例</vt:lpstr>
      <vt:lpstr>委員使用欄</vt:lpstr>
      <vt:lpstr>Sheet1</vt:lpstr>
      <vt:lpstr>第一四半期こぴー</vt:lpstr>
      <vt:lpstr>その他</vt:lpstr>
      <vt:lpstr>社会保険</vt:lpstr>
      <vt:lpstr>相談場所</vt:lpstr>
      <vt:lpstr>大分類</vt:lpstr>
      <vt:lpstr>労働</vt:lpstr>
    </vt:vector>
  </TitlesOfParts>
  <Company>世田谷区役所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shimatsut</dc:creator>
  <cp:lastModifiedBy>kumi sumiya</cp:lastModifiedBy>
  <cp:lastPrinted>2020-07-03T03:43:58Z</cp:lastPrinted>
  <dcterms:created xsi:type="dcterms:W3CDTF">2002-07-23T01:23:58Z</dcterms:created>
  <dcterms:modified xsi:type="dcterms:W3CDTF">2024-02-14T22:35:08Z</dcterms:modified>
</cp:coreProperties>
</file>